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 activeTab="3"/>
  </bookViews>
  <sheets>
    <sheet name="CB-0404  INDICADORES DE GEST..." sheetId="1" r:id="rId1"/>
    <sheet name="CB-0406  PLAN ESTRATEGICO" sheetId="2" r:id="rId2"/>
    <sheet name="CB-0408A  PROGRAMACION Y SE (2" sheetId="3" r:id="rId3"/>
    <sheet name="CB-0408B  PROGRAMACION Y SE (2" sheetId="4" r:id="rId4"/>
    <sheet name="CONTRATACICB-0408C  PROGRAY SEG" sheetId="5" r:id="rId5"/>
  </sheets>
  <definedNames/>
  <calcPr fullCalcOnLoad="1"/>
</workbook>
</file>

<file path=xl/comments1.xml><?xml version="1.0" encoding="utf-8"?>
<comments xmlns="http://schemas.openxmlformats.org/spreadsheetml/2006/main">
  <authors>
    <author>LILIANA ALEXANDRA NIETO DIAZ</author>
  </authors>
  <commentList>
    <comment ref="F24" authorId="0">
      <text>
        <r>
          <rPr>
            <sz val="9"/>
            <rFont val="Tahoma"/>
            <family val="2"/>
          </rPr>
          <t>De conformidad con el numeral 13 del Art. 41 del Acuerdo 519 de 2012, que establece como función, la coordinación, junto con la Oficina Asesora de Comunicaciones, de la organización para el cumplimiento de la presentación y socialización de los informes, estudios y de las evaluaciones de carácter fiscal, en lo económico, financiero, presupuestal, contable y de política pública.</t>
        </r>
      </text>
    </comment>
  </commentList>
</comments>
</file>

<file path=xl/sharedStrings.xml><?xml version="1.0" encoding="utf-8"?>
<sst xmlns="http://schemas.openxmlformats.org/spreadsheetml/2006/main" count="567" uniqueCount="416">
  <si>
    <t>Desarrollar Pedagogía Social formativa e ilustrativa. Para el ejercicio de control social y el adecuado manejo de los mecanismos e instrumentos de control social, dirigida a la comunidad estudiantil a través de los Contralores Estudiantiles y estudiantes universitarios  a las organizaciones sociales y comunidad en general, mediante seminarios, talleres, foros, diplomados, actividades lúdicas, campañas formativas e informativas entre otras, con las piezas pedagógicas necesarias (Volantes informativos, cartillas, carnés ciudadanos, folletos afiches, pendones y plegables, entre otros)</t>
  </si>
  <si>
    <t>Realizar acciones ciudadanas especiales de acuerdo con los temas de especial interés para la ciudadanía (Audiencias públicas sectoriales, rendición de cuentas, mesas de trabajo ciudadanas, foros, inspecciones en terreno, revisión de contratos, socializaciones), que contemplen por lo menos una de cada acción en los diferentes sectores o en las localidades.</t>
  </si>
  <si>
    <t>Utilizar los medios locales de comunicación para realizar, producir y emitir contenidos pedagógicos audiovisuales y escritos de Participación Ciudadana para el fortalecimiento del control social en las Localidades y así poder acercar a las organizaciones sociales y ciudadanía en general y hacer presencia institucional.</t>
  </si>
  <si>
    <t xml:space="preserve">Desarrollar y ejecutar estrategias de comunicación  orientadas a la divulgación de las acciones y los resultados del ejercicio del control fiscal en la capital, dirigida a la ciudadanía, para fortalecer el conocimiento sobre el control social y posicionar la imagen de la entidad. </t>
  </si>
  <si>
    <t>Medir la cobertura del control fiscal en los sujetos de control y particulares que manejan fondos o bienes del Disctrito Capital.</t>
  </si>
  <si>
    <t>Medir el tiempo que se utiliza para el trámite de la Indagaión Preliminar.</t>
  </si>
  <si>
    <t>Medir la tasa de retorno producto del ejercicio fiscal</t>
  </si>
  <si>
    <t>Tipo Informe</t>
  </si>
  <si>
    <t>8 GESTION</t>
  </si>
  <si>
    <t>Formulario</t>
  </si>
  <si>
    <t>Moneda Informe</t>
  </si>
  <si>
    <t>Entidad</t>
  </si>
  <si>
    <t>Fecha</t>
  </si>
  <si>
    <t>Periodicidad</t>
  </si>
  <si>
    <t>Intermedio</t>
  </si>
  <si>
    <t>[1]</t>
  </si>
  <si>
    <t>FILA_10</t>
  </si>
  <si>
    <t xml:space="preserve">CB-0404: INDICADORES DE GESTION </t>
  </si>
  <si>
    <t xml:space="preserve">INDICADORES DE GESTION </t>
  </si>
  <si>
    <t xml:space="preserve">TIPO DE INDICADOR </t>
  </si>
  <si>
    <t xml:space="preserve">NOMBRE DEL INDICADOR </t>
  </si>
  <si>
    <t xml:space="preserve">OBJETIVO DEL INDICADOR </t>
  </si>
  <si>
    <t xml:space="preserve">FORMULA DEL INDICADOR </t>
  </si>
  <si>
    <t>VALOR DEL NUMERADOR</t>
  </si>
  <si>
    <t>VALOR DEL DENOMINADOR</t>
  </si>
  <si>
    <t xml:space="preserve">RESULTADO </t>
  </si>
  <si>
    <t xml:space="preserve">ANALISIS DEL RESULTADO </t>
  </si>
  <si>
    <t>CB-0406: PLAN ESTRATEGICO</t>
  </si>
  <si>
    <t>PLAN ESTRATEGICO</t>
  </si>
  <si>
    <t>DEFINICION</t>
  </si>
  <si>
    <t>VISION CORPORATIVA</t>
  </si>
  <si>
    <t>MISION CORPORATIVA</t>
  </si>
  <si>
    <t>PRINCIPIOS CORPORATIVOS</t>
  </si>
  <si>
    <t>OBJETIVOS GENERALES</t>
  </si>
  <si>
    <t>ESTRATEGIAS</t>
  </si>
  <si>
    <t>CB-0408A: PROGRAMACION Y SEGUIMIENTO DEL PLAN DE PROYECTOS DE INVERSION - OBJETIVOS</t>
  </si>
  <si>
    <t>DESCRIPCION  DEL PROYECTO Y OBJETIVOS</t>
  </si>
  <si>
    <t>CODIGO DEL PROYECTO</t>
  </si>
  <si>
    <t>NOMBRE DEL PROYECTO</t>
  </si>
  <si>
    <t>NUMERO Y NOMBRE DE LAS  IMPUTACIONES PRESUPUESTAL DEL PROYECTO</t>
  </si>
  <si>
    <t>FECHA DE INICIO DEL PROYECTO</t>
  </si>
  <si>
    <t>FECHA DE TERMINACION PROGRAMADA DEL PROYECTO</t>
  </si>
  <si>
    <t>TIPO</t>
  </si>
  <si>
    <t>ASIGNACION PRESUPUESTAL EN MILES</t>
  </si>
  <si>
    <t xml:space="preserve">OBJETIVO GENERAL  </t>
  </si>
  <si>
    <t xml:space="preserve">OBJETIVOS ESPECIFICOS </t>
  </si>
  <si>
    <t>CB-0408B: PROGRAMACION Y SEGUIMIENTO AL PLAN DE ACCION DE PROYECTOS DE INVERSION METAS</t>
  </si>
  <si>
    <t>METAS</t>
  </si>
  <si>
    <t>PORCENTAJE PONDERACION</t>
  </si>
  <si>
    <t>DESCRIPCION</t>
  </si>
  <si>
    <t>CANTIDAD</t>
  </si>
  <si>
    <t>PRIMER TRIMESTRE</t>
  </si>
  <si>
    <t>SEGUNDO TRIMESTRE</t>
  </si>
  <si>
    <t>TERCER TRIMESTRE</t>
  </si>
  <si>
    <t>CUARTO TRIMESTRE</t>
  </si>
  <si>
    <t>PORCENTAJE EJECUCION</t>
  </si>
  <si>
    <t>EJEC ACUM DEL PROYECTO</t>
  </si>
  <si>
    <t>CB-0408C: PROGRAMACION Y SEGUIMIENTO AL PLAN DE ACCION DE PROYECTOS DE INVERSION-CONTRATOS SUSCRITOS</t>
  </si>
  <si>
    <t>CONTRATOS SUSCRITOS</t>
  </si>
  <si>
    <t>NUMERO</t>
  </si>
  <si>
    <t>OBJETO</t>
  </si>
  <si>
    <t>VALOR</t>
  </si>
  <si>
    <t>Control Social a la Gestión Pública</t>
  </si>
  <si>
    <t>3-3-1-14-03-24-0770</t>
  </si>
  <si>
    <t>Recurso Humano</t>
  </si>
  <si>
    <t>Fortalecer, en el marco de una estrategia de cultura democrática, mediante labores de Pedagogía Social y formación académica y el desarrollo de estrategias mediáticas y de comunicación comunitaria, la cultura ciudadana de la vigilancia de los bienes y recursos públicos y la participación ciudadana en el control y vigilancia a la gestión pública distrital como insumo al control fiscal, de tal manera que se resalten los valores de transparencia, la ética y la moral para mejorar la relación estado ciudadano y así contribuir a la disminución de los fenómenos de corrupción y legitimación del control fiscal.</t>
  </si>
  <si>
    <t>Fortalecimiento de la capacidad institucional para un control fiscal efectivo y transparente</t>
  </si>
  <si>
    <t>3-3-1-14-03-26-0776</t>
  </si>
  <si>
    <t>Infraestructura - Dotación</t>
  </si>
  <si>
    <t>Eficacia</t>
  </si>
  <si>
    <t>Efectividad</t>
  </si>
  <si>
    <t>Cobertura en la vigilancia y control a la gestión fiscal</t>
  </si>
  <si>
    <t>Cumplimiento en el traslado de hallazgos fiscales</t>
  </si>
  <si>
    <t>Oportunidad en el traslado de hallazgos fiscales</t>
  </si>
  <si>
    <t>Eficiencia</t>
  </si>
  <si>
    <t>Efectividad de los Hallazgos Fiscales</t>
  </si>
  <si>
    <t>Oportunidad en el tramite de las Indagaciones Preliminares</t>
  </si>
  <si>
    <t xml:space="preserve">Promedio de dias utilizados en el trámite de las Indagaciones Preliminares </t>
  </si>
  <si>
    <t>Tasa de retorno del control fiscal</t>
  </si>
  <si>
    <t>Medir el porcentaje de ejecución de gastos con respecto al presupuesto definitivo</t>
  </si>
  <si>
    <t>Medir el nivel de satisfacción de los clientes internos atendidos  frente a la provisión del servicio de transporte</t>
  </si>
  <si>
    <t>Medir el nivel de satisfacción de los clientes internos  frente a la provisión del servicio de Aseo y Cafeteria</t>
  </si>
  <si>
    <t>Nivel de satisfacción del cliente interno en la provisión de servicios de transporte</t>
  </si>
  <si>
    <t>(No. de encuestados usuarios del servicio que califican como satisfactorio la prestación del servicio/ Total de encuestados que calificaron el servicio de transporte.)*100%</t>
  </si>
  <si>
    <t xml:space="preserve">(No. De encuestados que califican como satisfactorio  la prestación del servicio / Total de encuestados que calificaron el servicio de aseo y cafetería)*100%. </t>
  </si>
  <si>
    <t>Oportunidad en la provisión de servicios de mantenimiento preventivo y correctivo de equipos informáticos</t>
  </si>
  <si>
    <t>Conservación documental</t>
  </si>
  <si>
    <t>Nivel de satisfacción del cliente interno</t>
  </si>
  <si>
    <t>(No. de encuestados usuarios del servicio que califican como satisfactorio la prestación del mismo/ Total de usuarios encuestados que califican el servicio del proceso de Gestión Documental)*100%</t>
  </si>
  <si>
    <t>A 2015 la Contraloría de Bogotá, D.C., será reconocida como un organismo de control respetable, confiable, técnico y oportuno en el ejercicio de la función de vigilancia del manejo de los recursos públicos del Distrito Capital.</t>
  </si>
  <si>
    <t>En el cumplimiento de nuestra misión y en el logro de nuestra visión,  los servidores públicos que laboramos en la Contraloría de Bogotá, D.C., nos comprometemos a guiar nuestra conducta con los siguientes principios y valores:
1. Honestidad: El servidor público de la Contraloría de Bogotá, D.C., es probo, incorruptible, muestra coherencia entre lo que piensa, dice y hace, y utiliza en función del servicio público los bienes que le han sido confiados.
2. Lealtad: El servidor público de la Contraloría de Bogotá, D.C., es leal en todas sus actuaciones con la entidad, con su compañeros de trabajo y con la ciudad.
3. Transparencia: El servidor público de la Contraloría de Bogotá, D.C., es diáfano en su actuar, sin ocultamiento ni ambigüedades, rinde cuentas de su actividad de manera oportuna, haciendo efectivo el derecho que tienen los ciudadanos del Distrito Capital a estar informados.
4. Respeto: El servidor público de la Contraloría de Bogotá, D.C., respeta la dignidad de todos los usuarios internos y externos de la entidad, sin discriminación alguna.
5. Vocación de servicio: El servidor público de la Contraloría de Bogotá, D.C., busca siempre servir antes que ser servido.
6. Trabajo en equipo: El servidor público de la Contraloría de Bogotá, D.C., coordina e integra esfuerzos con sus compañeros de trabajo para lograr los objetivos corporativos.</t>
  </si>
  <si>
    <t>1. Fortalecer la función de vigilancia  a la gestión fiscal.
2. Hacer efectivo el resarcimiento del daño causado al erario distrital.
3. Posicionar la imagen de la Contraloría de Bogotá, D.C.</t>
  </si>
  <si>
    <t xml:space="preserve">1.1. Implementar una moderna  auditoría fiscal.
1.2. Actualizar y mantener la plataforma tecnológica para implementar el uso de las TICs.
1.3. Optimizar la asignación de los recursos físicos y financieros de la entidad.
1.4. Redireccionar la gestión del talento humano para el cumplimiento de los objetivos institucionales.
1.5. Mejorar las competencias de los  funcionarios de la Contraloría de Bogotá, D.C., para ejercer un control efectivo y transparente.
1.6. Optimizar la evaluación de las políticas públicas distritales.
1.7. Formar a los ciudadanos en los temas propios de control fiscal  para contribuir al fortalecimiento del control social.
1.8. Fortalecer la defensa judicial y la prevención del  daño antijurídico.
2.1. Implementar un nuevo modelo de gestión al interior del Proceso de prestación del servicio de Responsabilidad Fiscal y Jurisdicción Coactiva
2.2. Unificar criterios con el proceso Micro, en temas relacionados con la cuantificación y materialización del daño, la gestión fiscal, la identificación de los presuntos responsables y el análisis de culpabilidad. 
2.3. Decidir en oportunidad los procesos de responsabilidad fiscal ordinarios
2.4. Efectuar el cobro a través del proceso de jurisdicción coactiva
3.1. Fortalecer la comunicación interna y externa de la entidad.
3.2. Medir la percepción hacia la Contraloría de Bogotá, D.C.,  por parte de los grupos de interés ciudadanos.
3.3. Fortalecer los mecanismos de atención a los ciudadanos del Distrito Capital. 
</t>
  </si>
  <si>
    <t>No. Hallazgos fiscales resultado del PAD vigente  traslados a la Dirección de RF y JC * 100 / Hallazgos fiscales registrados en informes finales de las actuaciones de control fiscal de la vigencia.</t>
  </si>
  <si>
    <t>No. Hallazgos fiscales del PAD vigente traslados a la Dirección de RF y JC  a más tardar dentro de los cinco (5) dias hábiles siguientes al cierre de auditoria * 100 / Total Hallazgos fiscales registrados en informes finales de auditoria de la vigencia.</t>
  </si>
  <si>
    <t xml:space="preserve">No. Hallazgos fiscales devueltos por parte de la Dirección de Responsabilidad Fiscal correspondientes al PAD vigente * 100 / No. Hallazgos fiscales trasladados de la vigencia a 30 de septiembre a la Dirección de RF y JC </t>
  </si>
  <si>
    <t xml:space="preserve"> Indicador de cumplimiento de horas hombre de capacitación</t>
  </si>
  <si>
    <t>Medir la cantidad de horas hombre de capacitación programadas para realizar en la vigencia por la entidad</t>
  </si>
  <si>
    <t>IHH=Σ_(i=1)^(i=n)▒〖 〖No.horascapacitació n〗_i×〖Pob.beneficia ria certificada〗_i 〗, Qi=1,2,…,n programas de capacitación realizados</t>
  </si>
  <si>
    <t>Medir la oportunidad en el tiempo de atención de las solicitudes de de provisión de elementos de consumo.</t>
  </si>
  <si>
    <t>Percepción de los Concejales sobre los productos y servicios de la Contraloría entregados.</t>
  </si>
  <si>
    <t xml:space="preserve">No. De Concejales encuestados que tienen percepción positiva (mayor o igual a 3 sobre 5) sobre la oportunidad y calidad de los productos y servicios * 100 / Total de Concejales encuestados.  </t>
  </si>
  <si>
    <t>Implementación mecanismos de control social a la gestión pública.</t>
  </si>
  <si>
    <t xml:space="preserve">No. De ciudadanos encuestados que tienen percepción positiva (mayor o igual a 3 sobre 5)  sobre la calidad y oportunidad de los productos entregados por la entidad * 100 / Total de ciudadanos encuestados.  </t>
  </si>
  <si>
    <t>Índice de decisiones procesales para evitar Prescripción</t>
  </si>
  <si>
    <t>Evitar la prescripción de los procesos de responsabilidad fiscal</t>
  </si>
  <si>
    <t xml:space="preserve">Número de decisiones de imputación y/o archivos de los procesos de Responsabilidad Fiscal *100 / Número de procesos de Responsabilidad Fiscal activos  </t>
  </si>
  <si>
    <t xml:space="preserve">Índice de Decreto de Medida Cautelar en Procesos de Responsabilidad Fiscal </t>
  </si>
  <si>
    <t>Lograr el resarcimiento del daño patrimonial</t>
  </si>
  <si>
    <t>Cuantía del Recaudo Efectuado en Procesos de Jurisdicción Coactiva</t>
  </si>
  <si>
    <t xml:space="preserve">Índice de procesos terminados </t>
  </si>
  <si>
    <t>Número de procesos terminados con ejecutoria *100 / Número de procesos de Responsabilidad Fiscal culminados durante la vigencia</t>
  </si>
  <si>
    <t>Anual</t>
  </si>
  <si>
    <t>Somos una entidad que vigila la gestión fiscal de la Administración Distrital y de los particulares que manejen fondos o bienes públicos, en aras del mejoramiento de la calidad de vida de los ciudadanos del Distrito Capital.</t>
  </si>
  <si>
    <t>TOTAL PROYECTO 770</t>
  </si>
  <si>
    <t>TOTAL PROYECTO 776</t>
  </si>
  <si>
    <t>TOTAL INVERSION 770+776</t>
  </si>
  <si>
    <t xml:space="preserve">PORCENTAJE DE EJECUCION </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</si>
  <si>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</si>
  <si>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</si>
  <si>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</si>
  <si>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</si>
  <si>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</si>
  <si>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</si>
  <si>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</si>
  <si>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</si>
  <si>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</si>
  <si>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</si>
  <si>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</si>
  <si>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</si>
  <si>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</si>
  <si>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</si>
  <si>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</si>
  <si>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</si>
  <si>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</si>
  <si>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</si>
  <si>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</si>
  <si>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</si>
  <si>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</si>
  <si>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</si>
  <si>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</si>
  <si>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</si>
  <si>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</si>
  <si>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</si>
  <si>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</si>
  <si>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</si>
  <si>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</si>
  <si>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</si>
  <si>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</si>
  <si>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</si>
  <si>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</si>
  <si>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</si>
  <si>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</si>
  <si>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</si>
  <si>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Grado de cumplimiento del  Plan de trabajo para la  obtención de la certificación.</t>
  </si>
  <si>
    <t>Medir el cumplimiento de las actividades tendientes para la obtención de la Certificación.</t>
  </si>
  <si>
    <t>Número de actividades ejecutadas * 100/ Número de actividades programadas en el plan de trabajo</t>
  </si>
  <si>
    <t>Cumplimiento en la elaboración del informe de  avance del Plan Estratégico.</t>
  </si>
  <si>
    <t>Medir el grado de avance del Plan Estratégico.</t>
  </si>
  <si>
    <t>Informe elaborado de avance del Plan Estratégico 
SI = 1
NO = 0</t>
  </si>
  <si>
    <t>Numero de servicios implementados</t>
  </si>
  <si>
    <t>Medir el desarrollo de las campañas.</t>
  </si>
  <si>
    <t xml:space="preserve">Eficacia </t>
  </si>
  <si>
    <t xml:space="preserve">Nivel de cumplimiento de campañas de comunicación </t>
  </si>
  <si>
    <t>No. de campañas de comunicación  ejecutadas *100/ No. de campañas de comunicación programadas</t>
  </si>
  <si>
    <t>Percepción Comunicación interna   (encuesta)</t>
  </si>
  <si>
    <t xml:space="preserve">Medir la percepción de los funcionarios sobre las campañas de comunicación de la entidad. </t>
  </si>
  <si>
    <t xml:space="preserve">No. de funcionarios encuestados que tienen percepción positiva (mayor a 3 sobre 5)  sobre las camapañas ejecutadas para el reforzamiento del sentido de pertencia de la entidad  * 100/ Total de funcionarios encuestados.  </t>
  </si>
  <si>
    <t>Percepción Comunicación externa   (encuesta)</t>
  </si>
  <si>
    <t>Medir la percepción de los periodistas  sobre la gestión de la entidad.</t>
  </si>
  <si>
    <t>No. de periodistas encuestados que tienen percepción positiva ( mayor a 3 sobre 5) sobre la gestión de la entidad*100 total de periodistas encuestados</t>
  </si>
  <si>
    <t>Implementación de procesos de pedagogía social formativa e ilustrativa</t>
  </si>
  <si>
    <t>Medir el cumplimiento de las actividades pedagógicas programadas.</t>
  </si>
  <si>
    <t>Conocer la percepción de los concejales de Bogotá respecto a la Contraloría.</t>
  </si>
  <si>
    <t>Conocer la percepción de los ciudadanos de Bogotá respecto a la Contraloría.</t>
  </si>
  <si>
    <t>Medir el cumplimiento de las actividades de control social programadas.</t>
  </si>
  <si>
    <t>No. De actividades  que incluyen  mecanismos de control social e instrumentos de interacción a la gestión pública ejecutadas *100 / Total de actividades que  incluyen mecanismos de control social e instrumentos de interacción a la gestión pública programadas.</t>
  </si>
  <si>
    <t xml:space="preserve">Cumplimiento en la socialización de la Metodología para la Evaluación Fiscal de Políticas Públicas Distritales </t>
  </si>
  <si>
    <t>Número de socializaciones realizadas /Total direcciones sectoriales*100</t>
  </si>
  <si>
    <t>Medir el cumplimiento en la elaboración del boletín sobre seguimiento a los Objetivos del Milenio por parte de la Administración Distrital</t>
  </si>
  <si>
    <t>Revistas elaboradas y publicadas</t>
  </si>
  <si>
    <t>Medir el cumplimiento en el traslado de hallazgos fiscales generados durante la vigencia 2015</t>
  </si>
  <si>
    <t>Medir la oportunidad en el traslado de hallazgos fiscales a la DRFJC generados durante la vigencia 2015</t>
  </si>
  <si>
    <t xml:space="preserve">Número de procesos con decreto de medida cautelar en la vigencia 2015 *100/ Número de Procesos de Responsabilidad Fiscal con información patrimonial positiva  </t>
  </si>
  <si>
    <t xml:space="preserve">Medir el recaudo efectuado por los procesos de jurisdicción coactiva </t>
  </si>
  <si>
    <t xml:space="preserve">Valor de la cuantia recaudada en la vigencia </t>
  </si>
  <si>
    <t>Grado de realización de las Jornadas de fortalecimiento de Clima Laboral</t>
  </si>
  <si>
    <t xml:space="preserve"> Medir el grado de realización de las Jornadas de fortalecimiento de Clima Laboral</t>
  </si>
  <si>
    <t>Grado de emisión de boletines con las políticas del régimen disciplinario</t>
  </si>
  <si>
    <t>Medir el grado de emisión de boletines con las políticas del régimen disciplinario</t>
  </si>
  <si>
    <t>Ejecución Presupuestal</t>
  </si>
  <si>
    <t>(Valor total compromisos presupuestales / Presupuesto definitivo de la vigencia) * 100</t>
  </si>
  <si>
    <t>Ejecución de los recursos</t>
  </si>
  <si>
    <t>(PAC ejecutado/PAC programado) * 100</t>
  </si>
  <si>
    <t>Estados financieros</t>
  </si>
  <si>
    <t>Reportar información de los estados contables de manera oportuna y confiable</t>
  </si>
  <si>
    <t>(Estados financieros reportados / Estados financieros programados) *100</t>
  </si>
  <si>
    <t>Medir la eficacia en la suscripción de contratos en la Contraloría de Bogotá</t>
  </si>
  <si>
    <t xml:space="preserve">Satisfacción del cliente interno frente  ala provision del servicio de aseo y cafeteria </t>
  </si>
  <si>
    <t>Medir la Oportunidad en la provisión de servicios de mantenimiento preventivo y correctivo de equipos informáticos</t>
  </si>
  <si>
    <t>Tiempo promedio empleado en la ejecución de los manteniminetos preventivos y correctivos de los equipos informáticos solicitados.</t>
  </si>
  <si>
    <t xml:space="preserve">Oportunidad en la provisión de elementos de consumo </t>
  </si>
  <si>
    <t>Tiempo promedio empleado en atender los requeriminetos efectuados por las dependencias en la provisión de elementos de consumo.</t>
  </si>
  <si>
    <t>Determinar el porcentaje de cumplimiento de las transferencias primarias programadas durante la vigencia 2015</t>
  </si>
  <si>
    <t xml:space="preserve">Conocer la opinión de los usuarios de los servicios ofrecidos por el Proceso de Gestión Documental
</t>
  </si>
  <si>
    <t xml:space="preserve">Nivel de cumplimiento en la ejecución de las capacitaciones orientadas a la aplicación del Programa de Gestión Documental </t>
  </si>
  <si>
    <t>Nivel de cumplimiento de las verificaciones.</t>
  </si>
  <si>
    <t xml:space="preserve">Establecer el avance en la ejecución de las verificaciones a los planes de mejoramiento. </t>
  </si>
  <si>
    <t xml:space="preserve">Número de verificaciones realizadas a los planes de mejoramiento  *100 / Número de verificaciones programadas a los planes de mejoramiento </t>
  </si>
  <si>
    <t>Diseñar y desarrollar un modelo pedagógico para informar y responsabilizar ciudadanos y ciudadanas, sobre los programas y proyectos de impacto dentro del territorio, que fortalezcan sus competencias en temas de control social y mecanismos de participación ciudadana.
Incluir ciudadanos y ciudadanas formados por la Contraloría de Bogotá, en el ejercicio del control social, así como las organizaciones sociales y las asociaciones comunitarias de televisión, en la difusión y realización de contenidos audiovisuales, mediante la generación de acciones comunitarias, para el ejercicio del control social articulado con el control fiscal.
Vincular al ejercicio del control social a la comunidad estudiantil, mediante la elección de contralores estudiantiles, conformación de comités estudiantiles de control, veedurías, grupos temáticos, redes, comités, etc.
Mediante estrategias de comunicación llegar a la mayor cantidad de ciudadanos y ciudadanas para generar mayor presencia institucional y mayor confianza a la ciudadanía en el ejercicio del control fiscal y su lucha por la transparencia, la moral y la ética en la gestión pública de los recursos.
Realizar estrategias institucionales e insterinstitucionales en el marco del plan anticorrupción de la Contraloría de Bogotá D.C.</t>
  </si>
  <si>
    <t>Fortalecer la capacidad institucional mediante la construcción de una infraestructura de servicios robusta, accesible, confiable y de alta disponibilidad, la mejora de la infraestructura física y del parque automotor, organización del acervo documental e implementación del programa PIGA ; con el fin de lograr un control fiscal efectivo y transparente.</t>
  </si>
  <si>
    <t xml:space="preserve">Proveer a todas las dependencias de Contraloría de Bogotá D.C, hardware, software y comunicaciones necesarias para desarrollar las funciones propias de la misión de la Entidad.
Atender el mantenimiento y la sostenibiliad de la plataforma tecnológica, para asegurar el funcionamiento de la Contraloría de Bogotá.
Garantizar la conexión y funcionabilidad de los servidores centrales con las estaciones remotas, facilitando el acceso a la red de datos y servicios de mensajeria y colaboración de los funcionarios.
Apoyar en la consecución de la tecnología para la capacitación en las herramientas ofimáticas y contribuir a la disminución del analfabetismo tecnológico y facilitar al uso eficiente de las TICs.
Contribuir en la implementación de las soluciones tecnológicas para fortalecer los mecanismos de atención a los ciudadanos del Distrito Capital.
Garantizar la integración entre los diferentes sistemas de información, de tal forma que la información fluya de un proceso a otro, registrando la trazabilidad, y desde una sola fuente, se irradie a los demás que lo requieran.
Adecuar, las condiciones físicas de los espacios destinados a los funcionarios para el desarrollo de sus labores, dotándolos con los elementos necesarios para el eficiente y eficaz desarrollo del Control Fiscal.
Contribuir al propósito general de cuidado del medio ambiente, mediante la ejecución del Plan institucional de Gestión ambiental -PIGA.
Garantizar la organización del acervo documental de la Entidad.
Proveer a la Contraloría de Bogotá, D.C. de los elementos logísticos necesarios para el ejercicio del Control Fiscal.
</t>
  </si>
  <si>
    <t>Desarrollar actividades y/o estrategias institucionales e interinstitucionales en el marco del Plan Anticorrupcion de la Contraloría de Bogotá D.C.</t>
  </si>
  <si>
    <t>Implementar 100% soluciones tecnológicas que involucran los componentes de hardware, software y comunicaciones  para el fortalecimiento de las TIC´s en la Contraloría de Bogotá.</t>
  </si>
  <si>
    <t>Adecuar y remodelar áreas de trabajo, para  las sedes pertenecientes a la Contraloría de Bogotá D.C.</t>
  </si>
  <si>
    <t xml:space="preserve">Ejecutar 100% los programas ambientales establecidos en el Plan Institucional de Gestión Ambiental PIGA 2012 – 2016. </t>
  </si>
  <si>
    <t>Organización de 2.000 metros lineales de los fondos documentales del Archivo Central de la Contraloria de Bogotá D.C. (identificacion, organización, clasificación y depuración).</t>
  </si>
  <si>
    <t>Contrato 71 del 29-05-2015 con FUNDACION UNIVERSIDAD DE BOGOTÁ JORGE TADEO LOZANO.</t>
  </si>
  <si>
    <t xml:space="preserve">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así:
</t>
  </si>
  <si>
    <t>Contrato 46 del 06-05-2015, con 
CASA EDITORIAL EL TIEMPO S.A</t>
  </si>
  <si>
    <t xml:space="preserve">Contratar los servicios de diseño, diagramación, impresión y distribución de cuatro (4) ediciones trimestrales del periódico institucional "Control Capital" (cada edición con un tiraje de cien mil (100.000) ejemplares)
</t>
  </si>
  <si>
    <t>Contrato 95 del  21-07-2015, con SOCIEDAD HOTELERA TEQUENDAMA S.A.</t>
  </si>
  <si>
    <t xml:space="preserve">Prestación de servicios para la organización, administración y ejecución de acciones logísticas para la realización de eventos institucionales e interinstitucionales requeridos por la Contraloría de Bogotá D.C.
</t>
  </si>
  <si>
    <t xml:space="preserve">Contrato 58 del 20-05-2015, con CONTROLES EMPRESARIALES LTDA, </t>
  </si>
  <si>
    <t>Contratar la renovación de mil (1.000) licencias de uso  por UN (1) año de Microsoft Office 365 Enterprise en el Plan - E1.</t>
  </si>
  <si>
    <t>Contrato 120 del 01-12-2015 con OFICOMCO SAS</t>
  </si>
  <si>
    <t>Adquisición de Licenciamiento de Software Especializado</t>
  </si>
  <si>
    <t>Contrato 137 del 30-12-2015 con NEXCOMPUTER S.A</t>
  </si>
  <si>
    <t>Adquisición de Impresoras Industriales de Etiquetas y Códigos de Barras e insumos, para generación de etiquetas de radicación de correspondencia para la Contraloría de Bogotá.</t>
  </si>
  <si>
    <t>Contrato 103 del 21-08-2015, con H&amp;C SOLUCIONES INFORMÁTICAS DE COLOMBIA SAS</t>
  </si>
  <si>
    <t xml:space="preserve">Adquisición de Equipos de lectura de códigos de barras, impresora térmica y adhesivos tipo VOID  de conformidad con las especificaciones técnicas descritas en las fichas técnicas.
</t>
  </si>
  <si>
    <t>Contrato 78 del 19-06-2015, con MACROPROYECTOS SAS</t>
  </si>
  <si>
    <t>Prestación de servicios para realizar la actualización, mejoras tecnológicas, puesta en producción, mantenimiento y soporte técnico de los sistemas de información: Sistema de Vigilancia y Control Fiscal - SIVICOF, Sistema de Gestión de Procesos y Documentos- SIGESPRO, instalados en la Contraloría de Bogotá, D.C.</t>
  </si>
  <si>
    <t>Contrato 83 del 24-06-2015, con JAIME ALBERTO VERA ROJAS</t>
  </si>
  <si>
    <t>Prestación de servicios profesionales para realizar acompañamiento especializado, mantenimiento y ajustes al módulo de nómina PERNO que conforma el Sistema de información SI CAPITAL.</t>
  </si>
  <si>
    <t>Contrato 82 del 23-06-2015, con DIANA GISELLE CARO MORENO</t>
  </si>
  <si>
    <t xml:space="preserve">Prestación de servicios profesionales para realizar el apoyo especializado para el mantenimiento y ajustes de los Módulos de Presupuesto -PREDIS¿ Contabilidad-LIMAY- y Tesorería-OPGET-que conforman el Sistema de Información SI-CAPITAL- de acuerdo con los requerimientos solicitados y priorizados por la Contraloría de Bogotá.  </t>
  </si>
  <si>
    <t>Contrato 38 del 09-04-2015 con César Tulio Córdoba Vivar.</t>
  </si>
  <si>
    <t>Prestación de servicios profesionales para acompañamiento, especializado, mantenimiento y ajustes al módulo de Almacén e Inventarios "SAE/SAI" del Sistema de información SI CAPITAL, de acuerdo con los requerimientos solicitados y priorizados por la Subdirección de Recursos Materiales de la Contraloría de Bogotá.</t>
  </si>
  <si>
    <t>Contrato 28 del 12-03-2015 con ETB.</t>
  </si>
  <si>
    <t>Contratar los Servicios Integrales de Telecomunicaciones y/o Conectividad requeridos por la Contraloría de Bogotá D.C.</t>
  </si>
  <si>
    <t>Contrato 92 del 02-07-2015, con ETB.
Orden de Compra 3215 Colombia Compra Eficiente</t>
  </si>
  <si>
    <t>Contratar los Servicios Integrales de Conectividad requeridos por la Contraloría de Bogotá D.C.</t>
  </si>
  <si>
    <t>Adición - prórroga Contrato 28 de 2015 con ETB.</t>
  </si>
  <si>
    <t>Adición - prórroga Contrato 28 de 2015 con ETB, con el objeto de Contratar lo Servicios Integrales de Telecomunicaciones y/o Conectividad requeridos por la Contraloría de Bogotá D.C.</t>
  </si>
  <si>
    <t xml:space="preserve">Adición y Prórroga contrato 118 de 2014 con CONSORCIO INTERNACIONAL DE SOLUCIONES INTEGRALES SAS, de fecha 28-02-2015. </t>
  </si>
  <si>
    <t xml:space="preserve">Adición y Prórroga contrato 118 de 2014 con CONSORCIO INTERNACIONAL DE SOLUCIONES INTEGRALES SAS, Objeto: Contratar la Adquisición e instalación de gabinetes tipo Rack para la infraestructura Tecnológica de la Contraloría de Bogotá D.C.   </t>
  </si>
  <si>
    <t>Adición y pròrroga al contrato 140 de 2014, con  COMPUTEL SYSTEM S.A.S.</t>
  </si>
  <si>
    <t>Adición al contrato 140 de 2014, con  COMPUTEL SYSTEM S.A.S, que tuvo por objeto la adquisición, Instalación e implementación de una solución tecnológica de seguridad perimetral y física de Centros de Cableado y Data Center ubicados en las sedes de la Contraloría de Bogotá.</t>
  </si>
  <si>
    <t>Contrato 125 del 14-12-2015 con UNION TEMPORAL CONTRALORIA 130-2015.</t>
  </si>
  <si>
    <t>Contratar la Adquisición de tableros o Pantallas interactivos, sistema de sonido ambiental y video proyectores para las salas de Capacitación y Salón de Contralores - piso 9°- y Sede de la Dirección de Participación Ciudadana de la Contraloría de Bogotá de conformidad con lo establecido en las características y especificaciones técnicas definidas en los estudios previos, las fichas técnicas, el pliego de condiciones, la propuesta técnica y la propuesta económica presentada por el Contratista, documentos que hacen parte integral del contrato</t>
  </si>
  <si>
    <t>Contrato 129 del 22-12-2015 con AIRECO SAS</t>
  </si>
  <si>
    <t>Compra e instalación de un (1) aire acondicionado con todos sus elementos y accesorios y un (1) tablero de control eléctrico; también contratar el mantenimiento correctivo a un (1) aire acondicionado marca TRANE y efectuar un plan de mantenimiento preventivo durante un (1) año a ambas unidades.</t>
  </si>
  <si>
    <t xml:space="preserve">Adición al contrato No. 114 del 30-10-2014  con CODEOBRAS SAS, de fecha 09-07-2015. </t>
  </si>
  <si>
    <t>Adición al contrato No. 114 del 30-10-2014  con CODEOBRAS SAS</t>
  </si>
  <si>
    <t>Adición y prórroga al contrato No. 127 del 05-12-2014 con INPLAYCO LTDA ,  de fecha 09-07-2015.</t>
  </si>
  <si>
    <t xml:space="preserve">Adición al contrato No. 127 del 05-12-2014 con INPLAYCO LTDA </t>
  </si>
  <si>
    <t>Adición al contrato 125 de 2014 con BDN05 SAS</t>
  </si>
  <si>
    <t>Adición al contrato 125 de 2014, con BDN05 SAS. Objeto: Contratar el mantenimiento de las sedes de Desarrollo Local y Participación Ciudadana y la Sede de Control Interno y Asuntos Disciplinarios.</t>
  </si>
  <si>
    <t>Contrato 104 del 25-08-2015 con BIG SOLUTIONS ENGINEERING SAS.</t>
  </si>
  <si>
    <t>Suministro e instalación de equipos tecnológicos y cableado estructurado (Voz, datos, energía eléctrica regulada y normal) para sede externa de la Contraloría de Bogotá. (Participación Ciudadana).</t>
  </si>
  <si>
    <t>Contrato 131 del 23-12-2015 con Oficinas y Modulares SAS.</t>
  </si>
  <si>
    <t>Compra e instalación de mobiliario para sedes de la Contraloría de Bogotá.</t>
  </si>
  <si>
    <t>Contrato 33 del 26-03-2015 con P&amp;P Sistemas Modulares y Arquitectónicos.</t>
  </si>
  <si>
    <t>Compra e instalación de mobiliario para la sede de Desarrollo Local y Participación Ciudadana de la Contraloría de Bogotá.</t>
  </si>
  <si>
    <t>Adición y Prórroga al Contrato 092 del 30-09-2014 con GEOTERRA CONSULTORES GEOTECNICOS SAS, de fecha 02-07-2015.</t>
  </si>
  <si>
    <t>Adición y Prórroga al Contrato 092 del 30-09-2014 con GEOTERRA CONSULTORES GEOTECNICOS SAS, objeto “Realizar los estudios y diseños para el análisis y manejo de aguas servidas, superficiales y estabilidad geotécnica de la sede Vacacional Hotel Club y centro de estudios de la Contraloría de Bogotá”</t>
  </si>
  <si>
    <t>Actas de Mayores y Menores Cantidades de obra Contrato 114 de 2014 con CODEOBRAS SAS. (Memorando suscrito por el Subdirector de Servicios Generales No. 3-2015-15960 del 04-08-2015.
Se ejecutó mediante Registro Presupuestal No. 381 del 27-08-2015 por $458.970.074</t>
  </si>
  <si>
    <t xml:space="preserve">Actas de Mayores y Menores Cantidades de obra. </t>
  </si>
  <si>
    <t>Contrato 119 del 27-11-2015 con Norman Felipe Giraldo Patiño</t>
  </si>
  <si>
    <t>Prestación de servicios profesionales para apoyar a la Subdirección de Servicios Generales, en el seguimiento y control de la supervisión a la interventoría de la ejecución de obras en las diferentes sedes  de la Contraloría de Bogotá.</t>
  </si>
  <si>
    <t>Contrato 102 del 18-08-2015 con M+ LTDA</t>
  </si>
  <si>
    <t>Prestación del servicio de diseño, diagramación, elaboración, impresión e instalación de elementos para sensibilización e información ambiental.</t>
  </si>
  <si>
    <t>Contrato 62 del 22-05-2015, con ÁREAS VERDES LTDA</t>
  </si>
  <si>
    <t xml:space="preserve">Contratar la prestación del servicio de mantenimiento, diseño, suministro e instalación de material vegetal para la Contraloría de Bogotá.
</t>
  </si>
  <si>
    <t>Contrato 130 del 22-12-2015 con M+LTDA</t>
  </si>
  <si>
    <t xml:space="preserve">Diseño, diagramación e impresión de almanaques de escritorio del año 2016, relacionados con el Plan Institucional de Gestión Ambiental – PIGA de la Contraloría de Bogotá D.C </t>
  </si>
  <si>
    <t>Contrato 124 del 09-12-2015 con SERVICIOS Y DISEÑOS MECATRÓNICOS SAS</t>
  </si>
  <si>
    <t>Compra e instalación de purificadores de agua y filtros para la Contraloría de Bogotá, D.C. y sus diferentes sedes.</t>
  </si>
  <si>
    <t>Contrato 134 del 29-12-2015 con NELCY GRACIELA GUTIERREZ RODRIGUEZ</t>
  </si>
  <si>
    <t>Contratar la prestación del servicio para la ilustración, diseño, diagramación, corrección de estilo e impresión de ejemplares de un libro que reúna los cuentos que participaron en el II Concurso de Cuento Interno sobre Temáticas Ambientales de la Entidad, así como información del PIGA.</t>
  </si>
  <si>
    <t>Contrato 118 del 27-11-2015 con Catalina Sáenz Higuera</t>
  </si>
  <si>
    <t>Contratar la prestación de servicios profesionales de un (1) abogado con conocimientos especializados en derecho ambiental, para apoyar a la Entidad en la presentación y ejecución de políticas, planes, proyectos y actividades orientadas al cumplimiento de los objetivos institucionales del Plan Institucional de Gestión Ambiental - PIGA.</t>
  </si>
  <si>
    <t>Adición al contrato 062 del 22-05-2015 con Áreas Verdes Ltda.</t>
  </si>
  <si>
    <t xml:space="preserve">Instalación de Jardín Vertical en parte de la fachada de la entidad. </t>
  </si>
  <si>
    <t>Contrato 9 del 03-02-2015, con CÉSAR GERMÁN ESPINOSA MONTAÑA.</t>
  </si>
  <si>
    <t>Prestación de Servicios profesionales para apoyar al grupo de Gestión Documental de la Contraloría de Bogotá D.C., con conceptos jurídicos que permitan la valoración de la información producida y recibida por la entidad en cumplimiento a su misión, con el propósito que estos sean la base para la elaboración de los instrumentos archivísticos que permitan la conservación y disposición final del patrimonio documental de la entidad.</t>
  </si>
  <si>
    <t>Contrato 6 del 30-01-2015, con MARÍA DE LOS ANGELES BURGOS MEDINA</t>
  </si>
  <si>
    <t>Prestacion de Servicios profesionales para apoyar al grupo de Gestión documental de la Contraloría de Bogotá en la valoracion de la información del acervo documental que sirva de base para la elaboracion de los instrumentos archivisticos que permitan la conservacion y disposicion final de la informacion.</t>
  </si>
  <si>
    <t>FILA_47</t>
  </si>
  <si>
    <t>Contrato 7 del 30-01-2015, con IGNACIO MANUEL EPINAYU PUSHAINA.</t>
  </si>
  <si>
    <t>Prestación de servicios de apoyo técnico al equipo de Gestión Documental en la implementación del Programa de Gestión Documental de la Contraloría de Bogotá D.C, de conformidad con las normas archivísticas vigentes.</t>
  </si>
  <si>
    <t>FILA_48</t>
  </si>
  <si>
    <t xml:space="preserve">Contrato 5 del 30-01-2015, con BRYAN ALFONSO CASTAÑEDA FRANCO
</t>
  </si>
  <si>
    <t>Prestación de servicios de apoyo al Grupo de Gestión Documental de la Contraloría de Bogotá en la coordinación de las actividades operativas desarrolladas por los auxiliares y técnicos en archivística.</t>
  </si>
  <si>
    <t>FILA_49</t>
  </si>
  <si>
    <t>Contrato 8 del 03-02-2015, con FABIAN ROLANDO JIMENEZ REYES</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</si>
  <si>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</si>
  <si>
    <t>FILA_50</t>
  </si>
  <si>
    <t>Contrato 12 del 09-02-2015, con ANYI TATIANA FORERO MARTÍN</t>
  </si>
  <si>
    <t>Prestación de servicios de apoyo en la actualización de inventarios documentales, revisión, verificación de folios de contenido y reposición de unidades de conservación deterioradas, entre otras, para la implementación del programa de gestión documental de la CB.</t>
  </si>
  <si>
    <t>FILA_51</t>
  </si>
  <si>
    <t>Contrato 13 del 09-02-2015, con GINA MARCELA BONILLA</t>
  </si>
  <si>
    <t>FILA_52</t>
  </si>
  <si>
    <t xml:space="preserve">Contrato 15 del 11-02-2015 con VANDERLEY CHAUCANAS CASTAÑEDA
</t>
  </si>
  <si>
    <t>FILA_53</t>
  </si>
  <si>
    <t>Contrato 43 del 27-04-2015 con Angela Inés Buenaventura Burbano</t>
  </si>
  <si>
    <t>FILA_54</t>
  </si>
  <si>
    <t>Contrato 86 del 24-06-2015, con EDILSO ANTONIO BENITEZ MURCIA</t>
  </si>
  <si>
    <t>FILA_55</t>
  </si>
  <si>
    <t>Contrato 26 del 03-03-2015 con Andrés Felipe Pineda Rojas</t>
  </si>
  <si>
    <t>FILA_56</t>
  </si>
  <si>
    <t>Contrato 29 del 12-03-2015 con Luisa Alejandra Arias Gómez.</t>
  </si>
  <si>
    <t>FILA_57</t>
  </si>
  <si>
    <t>Contrato 30 del 13-03-2015 con Hilda María Barragán Aponte</t>
  </si>
  <si>
    <t>FILA_58</t>
  </si>
  <si>
    <t>Contrato 135 del 29-12-2015 con APC SOLUCIONES EMPRESARIALES SAS</t>
  </si>
  <si>
    <t>Suministro de unidades para el almacenamiento y manipulación de los documentos de gestión documental del archivo central de la Contraloría de Bogotá Distrito Capital, conforme a las especificaciones técnicas exigidas por el Archivo de Bogotá.</t>
  </si>
  <si>
    <t>FILA_59</t>
  </si>
  <si>
    <t>FILA_60</t>
  </si>
  <si>
    <t>FILA_61</t>
  </si>
  <si>
    <t>84.60%</t>
  </si>
  <si>
    <t>Medir el numero de servcios electronicos de TIC</t>
  </si>
  <si>
    <t xml:space="preserve">Cumplimiento en la
relaización de
campañas.
</t>
  </si>
  <si>
    <t>Verificar el cumplimiento de las campañas de comunicación.</t>
  </si>
  <si>
    <t>Percepción de los ciudadanos sobre la Entidad.</t>
  </si>
  <si>
    <t>Medir el cumplimiento de la  socializaciones de la Metodología para la Evaluación Fiscal de Políticas Públicas Distritales</t>
  </si>
  <si>
    <t>Cumplimiento en la elaboración del boletín Objetivos del Milenio.</t>
  </si>
  <si>
    <r>
      <t>Cumplimiento en la elaboración y publicación Revista</t>
    </r>
    <r>
      <rPr>
        <i/>
        <sz val="11"/>
        <rFont val="Arial"/>
        <family val="2"/>
      </rPr>
      <t xml:space="preserve"> "Bogotá Económica"</t>
    </r>
  </si>
  <si>
    <r>
      <t xml:space="preserve">Medir el cumplimiento en la elaboración y publicación de la revista </t>
    </r>
    <r>
      <rPr>
        <i/>
        <sz val="11"/>
        <rFont val="Arial"/>
        <family val="2"/>
      </rPr>
      <t>"Bogotá Económica"</t>
    </r>
    <r>
      <rPr>
        <sz val="11"/>
        <rFont val="Arial"/>
        <family val="2"/>
      </rPr>
      <t xml:space="preserve"> </t>
    </r>
  </si>
  <si>
    <t>Cumplimiento en la elaboración oportuna de los pronunciamientos</t>
  </si>
  <si>
    <t xml:space="preserve">Contribuir al control político y al mejoramiento de la gestión fiscal de las entidades públicas distritales.  
</t>
  </si>
  <si>
    <t>Medir la efectividad en el traslado de hallazgos fiscales a la DRFJC generados durante la vigencia 2015</t>
  </si>
  <si>
    <t>Efectividad de los hallazgos fiscales</t>
  </si>
  <si>
    <t xml:space="preserve">Medir  la efectividad de los hallazgos fiscales </t>
  </si>
  <si>
    <t>Indice de evaluación de hallazgos fiscales</t>
  </si>
  <si>
    <t>Medir  el indice de  hallazgos fiscales  evaluados</t>
  </si>
  <si>
    <t>Evitar la inactividad procesal</t>
  </si>
  <si>
    <t>Eficacia en la representación judicial.</t>
  </si>
  <si>
    <t>Medir el cumplimiento de las actuaciones procesales y extraprocesales establecidas para la adecuada defensa de los intereses de la Entidad.</t>
  </si>
  <si>
    <t xml:space="preserve">Disponibilidad de relatoría de conceptos emitidos por la Oficina Asesora Jurídica
</t>
  </si>
  <si>
    <t xml:space="preserve">Medir el grado de cumplimiento en la elaboración de relatorías de los conceptos jurídicos emitidos por la Oficina Asesora </t>
  </si>
  <si>
    <t>Grado cumplimiento en la elaboración del proyecto sobre la elaboración de una malla curricular para la Contraloría de Bogotá, D.C.</t>
  </si>
  <si>
    <t>Medir el cumplimiento en la elaboración del documento con el proyecto sobre la elaboración de una malla curricular para la Contraloría de Bogotá, D.C.</t>
  </si>
  <si>
    <t xml:space="preserve">Medir el porcentaje del PAC ejecutado respecto al PAC programado </t>
  </si>
  <si>
    <t>Nivel de cumplimiento en la suscripción de contratos</t>
  </si>
  <si>
    <t>Orientar la implementacion para el cumplimiento del programa de Gestion Documental en  la entidad</t>
  </si>
  <si>
    <t xml:space="preserve">Nivel de
cumplimiento 
de las
actividades 
de Autocontrol 
y 
autoevaluació
n </t>
  </si>
  <si>
    <t xml:space="preserve">Establecer el
avance en la
ejecuciòn de
las 
actividades 
de 
sensibilizació
n sobre la
cultura del
autocontrol y
autoevaluación
</t>
  </si>
  <si>
    <t>No de servicios electronicos implementados</t>
  </si>
  <si>
    <t xml:space="preserve">No campañas ejecutadas </t>
  </si>
  <si>
    <t>No. De actividades de pedagogía social programadas*100 / Total de actividades de pedagogía social programadas.</t>
  </si>
  <si>
    <t>Boletín elaborado</t>
  </si>
  <si>
    <t xml:space="preserve">Número de Pronunciamientos Elaborados  /  Total Pronunciamientos Programados  en el PAE - 2015*100 
</t>
  </si>
  <si>
    <t>No. sujetos de control auditados mediante cualquier actuación de control fiscal en la vigencia *100/Total de sujetos de control de la CB</t>
  </si>
  <si>
    <t>Valor de los beneficios del proceso de vigilancia y control a la gestión fiscal generados en la vigencia *100 /Valor del presupuesto ejecutado de la Contraloríade Bogotá, D.C. durante el periodo evaluado</t>
  </si>
  <si>
    <t>Cantidad de Autos de Apertura o Autos de Apertura e Imputación suscrito en la vigencia / Cantidad de Hallazgos e indagaciones preliminares evaluadas radicados con anterioridad al 30 de octubre de la vigencia en curso * 100</t>
  </si>
  <si>
    <t>Cantidad de Autos de Apertura o Autos de Apertura e Imputación de Proceso de Responsabilidad Fiscal más Número con Memorandos de Devolución / Inventario total de Hallazgos radicados con anterioridad al 30 de octubre de la vigencia en curso * 100</t>
  </si>
  <si>
    <t xml:space="preserve">Número de actuaciones realizadas/No.de actuaciones requeridas para la representación judicial o extrajudicial X 100
</t>
  </si>
  <si>
    <t xml:space="preserve">Número de relatorías*100/No. De conceptos emitidos por la OAJ
</t>
  </si>
  <si>
    <t>No.  de jornadas realizadas*100/No. de jornadas programadas</t>
  </si>
  <si>
    <t>No.  de boletines emitidos*100/No. de boletines programados</t>
  </si>
  <si>
    <t>Cumple = 1
No cumple = 0</t>
  </si>
  <si>
    <t>Número de contratos suscritos previstos en el PAA/Total de contratos a suscribir (PAA) *100</t>
  </si>
  <si>
    <t>(Transferencias primarias recibidas en el  período de análisis / Transferencias primarias programadas en el período de análisis) * 100%</t>
  </si>
  <si>
    <t>(Número de capacitaciones efectuadas en el periodo de análisis relacionadas con el Programa de Gestión Documental /Total de capacitaciones programadas en el periodo de analisis relacionadas con el Programa de Gestión Documental) *100</t>
  </si>
  <si>
    <t xml:space="preserve">Número de
actividades 
adelantadas de
sensibilización 
sobre la cultura de
autocontrol y
autoevaluación 
*100 / Número de
actividades 
programadas de
sensibilización enfomento de la cultura de autocontrol y autoevaluación  </t>
  </si>
  <si>
    <t>NA</t>
  </si>
  <si>
    <t>N.A</t>
  </si>
  <si>
    <t>N/A</t>
  </si>
  <si>
    <r>
      <t xml:space="preserve">El resultado del indicador arroja un cumplimineto del 100%. La Dirección de Planeación implementó estrategias dirigidas a todos los funcionarios de la entidad, donde se socializaron las bondades y beneficios del Sistema Integrado de Gestión -  SIG, con el fin de estar preparados para atender la visita de la Firma Certificadora "SGS", a saber:
1. Diagnóstico: Correos electrónicos, afiches expectativa, avisos caminantes, mensajes noticontrol y reuniones por áreas. 
2. Limpiar, acomodar, arreglar los documentos del SIG: reuniones focales, divulgación de resultados, afiches, avisos, mensajes, etc.
3. Socializar:  Socializar mapa de procesos, documentos, planes y marco conceptual del SIG.
Según el informe presentado por SGS,  concluye que </t>
    </r>
    <r>
      <rPr>
        <i/>
        <sz val="11"/>
        <rFont val="Arial"/>
        <family val="2"/>
      </rPr>
      <t xml:space="preserve">"La organización ha establecido y mantenido su Sistema de Gestión de acuerdo con los requisitos de la norma y demostrado la capacidad del sistema para alcanzar sistemáticamente los requisitos establecidos para los productos o los servicios dentro del alcance y los objetivos de la política de la organización, en consecuencia, por lo tanto el equipo auditor, basado en los resultados de esta auditoría y el estado de desarrollo y madurez demostrado del sistema, recomienda que la certificación del sistema de gestión sea OTORGADA". </t>
    </r>
  </si>
  <si>
    <t>Cumplimiento del 100%. Mediante correro Otlook del 28/04/2015, se remitió a la Directora de Planeación el documento denominado Informe de Gestión - Avance Plan estratégico 2012-2015, el cual contiene la gestión realizada durante los tres (3) primeros años de la actual administración, relacionando el compromiso asumido, las estrategias implementadas, los resultados obtenidos, el posicionamiento y reconocimiento logrado durante el trienio. Este documento fue entregado en su momento a la Contrlora Auxiliar para la toma de decisiones.</t>
  </si>
  <si>
    <t xml:space="preserve">La Dirección de Tecnologías de la Información y las Comunicaciones TIC,  dio cumplimiento a esta actividad, con la implementación de los cuatro (4) servicios electrónicos con destino a facilitar las labores de nuestros usuarios internos (funcionarios) como usuarios externos (ciudadanos y sujetos de control), alineados con las Estrategias de Gobierno en Línea - GEL- definidas por el Ministerio de las TIC y que se relacionan a continuación:
1. Consulta de desprendibles de Pagos de todos los funcionarios a través de la Intranet. 
2. Actualización de los Portales Web e Intranet para consulta de los funcionarios y ciudadanos con una nueva imagen y sobre la nueva plataforma tecnológica implementada.
3. Mesas Virtuales.  Mediante servicios de videoconferencia que ofrece correo en la Nube de Exchange-Office 365 de Microsoft el cual se encuentra activo a través de la herramienta "Skype Empresarial".
4. Registro en línea de requerimientos de Tecnología a través de la herramienta CSTI (Central de Servicios de Tecnologías de la Información),  el cual permitirá llevar la trazabilidad, control y estadísticas de dichas solicitudes a través de una herramienta automatizada que centralizará los servicios prestados a nivel de tecnologías de la información y las comunicaciones. Esta herramienta también permite llevar a cabo el registro y control de manera automática de las solicitudes de prórroga por parte de los Sujetos de Control en SIVICOF .
Por lo anterior la Dirección de TIC  cumplió el 100% de la actividad planteada, ubicándola en un rango de calificación satisfactorio.
</t>
  </si>
  <si>
    <t xml:space="preserve">A Diciembre de 2015 la Dirección de Tecnologías de la Información y las Comunicaciones, dio cumplimiento al plan de formación en cultura TIC´s para los funcionarios de la entidad, con la ejecución de las siguientes actividades: 
1.  Capacitación a más de 500 funcionarios pertenecientes a los sujetos de control en las funcionalidades y mejoras del sistema SIVICOF para la rendición de la cuenta.
2. Capacitación a funcionarios de las diferentes dependencias de manera presencial en el manejo del sistema SIGESPRO y a través de video-conferencia, capacitación virtual a aproximadamente 50 funcionarios en las herramientas de SIGESPRO y SIVICOF.
3.  Socialización a todos los profesionales y técnicos de Ingeniería de Sistemas y afines, del de Plan Estratégico de Tecnologías de la Información y las Comunicaciones - PETIC 2016-2020 con el fin de fortalecer los conocimientos a nivel de la Infraestructura actualmente instalada, resultado del proceso de modernización ya implementado, así como de los Proyectos definidos para las próximas vigencias en cumplimiento de los Lineamientos definidos por el Ministerio de las TIC.
4.  Realización de tres (3) sesiones de capacitación en Estrategia de Gobierno en Línea donde se logró tener el acompañamiento del Ministerio de las Tecnologías de la Información y las comunicaciones - MINTIC- en donde se efectuó énfasis en las temáticas de Estrategia GEL - Datos Abiertos y Seguridad de la Información. Adicionalmente, se brindó capacitación en herramientas especializadas en diseño como son  Corel Draw - Autocad,  Suite de Adobe y Office 2013.
Por lo anterior la Dirección de TIC  cumplió el 100% de la actividad planteada, ubicándola en un rango de calificación satisfactorio.
</t>
  </si>
  <si>
    <r>
      <t xml:space="preserve">A Diciembre 31 de 2015, la Oficina Asesora de Comunicaciones trabajó en las cinco campañas que se propuso  para esta vigencia, de las cuales, cuatro son internas  y una externa. </t>
    </r>
    <r>
      <rPr>
        <b/>
        <u val="single"/>
        <sz val="11"/>
        <rFont val="Arial"/>
        <family val="2"/>
      </rPr>
      <t xml:space="preserve">Campaña interna </t>
    </r>
    <r>
      <rPr>
        <b/>
        <i/>
        <u val="single"/>
        <sz val="11"/>
        <rFont val="Arial"/>
        <family val="2"/>
      </rPr>
      <t>1.</t>
    </r>
    <r>
      <rPr>
        <b/>
        <i/>
        <sz val="11"/>
        <rFont val="Arial"/>
        <family val="2"/>
      </rPr>
      <t xml:space="preserve"> </t>
    </r>
    <r>
      <rPr>
        <i/>
        <sz val="11"/>
        <rFont val="Arial"/>
        <family val="2"/>
      </rPr>
      <t>S</t>
    </r>
    <r>
      <rPr>
        <sz val="11"/>
        <rFont val="Arial"/>
        <family val="2"/>
      </rPr>
      <t>e crearon y consolidaron ca</t>
    </r>
    <r>
      <rPr>
        <i/>
        <sz val="11"/>
        <rFont val="Arial"/>
        <family val="2"/>
      </rPr>
      <t>nales internos de comunicación</t>
    </r>
    <r>
      <rPr>
        <b/>
        <i/>
        <sz val="11"/>
        <rFont val="Arial"/>
        <family val="2"/>
      </rPr>
      <t xml:space="preserve"> </t>
    </r>
    <r>
      <rPr>
        <i/>
        <sz val="11"/>
        <rFont val="Arial"/>
        <family val="2"/>
      </rPr>
      <t xml:space="preserve">de los cuales se </t>
    </r>
    <r>
      <rPr>
        <sz val="11"/>
        <rFont val="Arial"/>
        <family val="2"/>
      </rPr>
      <t xml:space="preserve">editaron </t>
    </r>
    <r>
      <rPr>
        <b/>
        <sz val="11"/>
        <rFont val="Arial"/>
        <family val="2"/>
      </rPr>
      <t>217</t>
    </r>
    <r>
      <rPr>
        <b/>
        <sz val="11"/>
        <color indexed="8"/>
        <rFont val="Arial"/>
        <family val="2"/>
      </rPr>
      <t xml:space="preserve"> </t>
    </r>
    <r>
      <rPr>
        <sz val="11"/>
        <rFont val="Arial"/>
        <family val="2"/>
      </rPr>
      <t xml:space="preserve">números del boletín interno </t>
    </r>
    <r>
      <rPr>
        <b/>
        <sz val="11"/>
        <rFont val="Arial"/>
        <family val="2"/>
      </rPr>
      <t>"Noticontrol"</t>
    </r>
    <r>
      <rPr>
        <sz val="11"/>
        <rFont val="Arial"/>
        <family val="2"/>
      </rPr>
      <t>. Se publicaron 33 números de la</t>
    </r>
    <r>
      <rPr>
        <b/>
        <sz val="11"/>
        <rFont val="Arial"/>
        <family val="2"/>
      </rPr>
      <t xml:space="preserve"> "Agenda semanal"</t>
    </r>
    <r>
      <rPr>
        <sz val="11"/>
        <rFont val="Arial"/>
        <family val="2"/>
      </rPr>
      <t xml:space="preserve"> la cual fue creada para informar a los funcionarios sobre las actividades institucionales. Se publicaron 17</t>
    </r>
    <r>
      <rPr>
        <b/>
        <sz val="11"/>
        <rFont val="Arial"/>
        <family val="2"/>
      </rPr>
      <t xml:space="preserve"> </t>
    </r>
    <r>
      <rPr>
        <sz val="11"/>
        <rFont val="Arial"/>
        <family val="2"/>
      </rPr>
      <t>números del</t>
    </r>
    <r>
      <rPr>
        <b/>
        <sz val="11"/>
        <rFont val="Arial"/>
        <family val="2"/>
      </rPr>
      <t xml:space="preserve"> "Extra informativo"</t>
    </r>
    <r>
      <rPr>
        <sz val="11"/>
        <rFont val="Arial"/>
        <family val="2"/>
      </rPr>
      <t xml:space="preserve">, creado para difundir noticias de última hora. Se publicaron </t>
    </r>
    <r>
      <rPr>
        <b/>
        <sz val="11"/>
        <rFont val="Arial"/>
        <family val="2"/>
      </rPr>
      <t>5</t>
    </r>
    <r>
      <rPr>
        <sz val="11"/>
        <rFont val="Arial"/>
        <family val="2"/>
      </rPr>
      <t>11</t>
    </r>
    <r>
      <rPr>
        <b/>
        <sz val="11"/>
        <rFont val="Arial"/>
        <family val="2"/>
      </rPr>
      <t xml:space="preserve"> E-card</t>
    </r>
    <r>
      <rPr>
        <sz val="11"/>
        <rFont val="Arial"/>
        <family val="2"/>
      </rPr>
      <t xml:space="preserve">, para difundir mensajes  institucionales. </t>
    </r>
    <r>
      <rPr>
        <b/>
        <sz val="11"/>
        <rFont val="Arial"/>
        <family val="2"/>
      </rPr>
      <t>El</t>
    </r>
    <r>
      <rPr>
        <sz val="11"/>
        <rFont val="Arial"/>
        <family val="2"/>
      </rPr>
      <t xml:space="preserve"> </t>
    </r>
    <r>
      <rPr>
        <b/>
        <sz val="11"/>
        <rFont val="Arial"/>
        <family val="2"/>
      </rPr>
      <t>video Wall</t>
    </r>
    <r>
      <rPr>
        <sz val="11"/>
        <rFont val="Arial"/>
        <family val="2"/>
      </rPr>
      <t xml:space="preserve">, creado para divulgar información institucional al público interno y externo de la entidad entró en funcionamiento el 6 de marzo de 2015  y  se actualizó permanentemente con la información que produce la entidad. </t>
    </r>
    <r>
      <rPr>
        <b/>
        <sz val="11"/>
        <rFont val="Arial"/>
        <family val="2"/>
      </rPr>
      <t xml:space="preserve"> "Así nos ven"</t>
    </r>
    <r>
      <rPr>
        <sz val="11"/>
        <rFont val="Arial"/>
        <family val="2"/>
      </rPr>
      <t xml:space="preserve">, es un producto donde se consolidan los registros de apariciones de la Entidad en los diferentes medios de comunicación y del cual se editaron 20 números. </t>
    </r>
    <r>
      <rPr>
        <b/>
        <u val="single"/>
        <sz val="11"/>
        <rFont val="Arial"/>
        <family val="2"/>
      </rPr>
      <t xml:space="preserve">Campaña 2 </t>
    </r>
    <r>
      <rPr>
        <b/>
        <i/>
        <u val="single"/>
        <sz val="11"/>
        <rFont val="Arial"/>
        <family val="2"/>
      </rPr>
      <t xml:space="preserve">Protocolo de Comunicaciones. </t>
    </r>
    <r>
      <rPr>
        <sz val="11"/>
        <rFont val="Arial"/>
        <family val="2"/>
      </rPr>
      <t xml:space="preserve">Tuvo como objetivo lograr que los  funcionarios conocieran  el protocolo de comunicaciones de la entidad. Se elaboró,  diagramó y socializo el documento. </t>
    </r>
    <r>
      <rPr>
        <b/>
        <i/>
        <u val="single"/>
        <sz val="11"/>
        <rFont val="Arial"/>
        <family val="2"/>
      </rPr>
      <t>Campaña 3</t>
    </r>
    <r>
      <rPr>
        <b/>
        <u val="single"/>
        <sz val="11"/>
        <rFont val="Arial"/>
        <family val="2"/>
      </rPr>
      <t xml:space="preserve"> </t>
    </r>
    <r>
      <rPr>
        <b/>
        <i/>
        <u val="single"/>
        <sz val="11"/>
        <rFont val="Arial"/>
        <family val="2"/>
      </rPr>
      <t>Redes Sociales</t>
    </r>
    <r>
      <rPr>
        <b/>
        <u val="single"/>
        <sz val="11"/>
        <rFont val="Arial"/>
        <family val="2"/>
      </rPr>
      <t>.</t>
    </r>
    <r>
      <rPr>
        <sz val="11"/>
        <rFont val="Arial"/>
        <family val="2"/>
      </rPr>
      <t xml:space="preserve"> Se hizo  un diagnóstico, reconfiguración de las cuentas y una estrategia digital. </t>
    </r>
    <r>
      <rPr>
        <b/>
        <u val="single"/>
        <sz val="11"/>
        <rFont val="Arial"/>
        <family val="2"/>
      </rPr>
      <t>Campaña 4 Clima Laboral.</t>
    </r>
    <r>
      <rPr>
        <b/>
        <sz val="11"/>
        <rFont val="Arial"/>
        <family val="2"/>
      </rPr>
      <t xml:space="preserve"> S</t>
    </r>
    <r>
      <rPr>
        <sz val="11"/>
        <rFont val="Arial"/>
        <family val="2"/>
      </rPr>
      <t xml:space="preserve">e trabajó en el segundo semestre del año. </t>
    </r>
    <r>
      <rPr>
        <b/>
        <u val="single"/>
        <sz val="11"/>
        <rFont val="Arial"/>
        <family val="2"/>
      </rPr>
      <t>Campaña 5: Posicionamiento de Imagen:</t>
    </r>
    <r>
      <rPr>
        <i/>
        <sz val="11"/>
        <rFont val="Arial"/>
        <family val="2"/>
      </rPr>
      <t xml:space="preserve"> </t>
    </r>
    <r>
      <rPr>
        <sz val="11"/>
        <rFont val="Arial"/>
        <family val="2"/>
      </rPr>
      <t xml:space="preserve">A través del </t>
    </r>
    <r>
      <rPr>
        <u val="single"/>
        <sz val="11"/>
        <rFont val="Arial"/>
        <family val="2"/>
      </rPr>
      <t>Free Press</t>
    </r>
    <r>
      <rPr>
        <b/>
        <sz val="11"/>
        <rFont val="Arial"/>
        <family val="2"/>
      </rPr>
      <t xml:space="preserve"> </t>
    </r>
    <r>
      <rPr>
        <sz val="11"/>
        <rFont val="Arial"/>
        <family val="2"/>
      </rPr>
      <t xml:space="preserve">se obtuvo un registro de </t>
    </r>
    <r>
      <rPr>
        <sz val="11"/>
        <color indexed="10"/>
        <rFont val="Arial"/>
        <family val="2"/>
      </rPr>
      <t>1427</t>
    </r>
    <r>
      <rPr>
        <sz val="11"/>
        <rFont val="Arial"/>
        <family val="2"/>
      </rPr>
      <t xml:space="preserve"> apariciones en los diferentes medios de comunicación, de los cuales </t>
    </r>
    <r>
      <rPr>
        <sz val="11"/>
        <color indexed="10"/>
        <rFont val="Arial"/>
        <family val="2"/>
      </rPr>
      <t>445</t>
    </r>
    <r>
      <rPr>
        <sz val="11"/>
        <rFont val="Arial"/>
        <family val="2"/>
      </rPr>
      <t xml:space="preserve"> por medios digilates</t>
    </r>
    <r>
      <rPr>
        <b/>
        <sz val="11"/>
        <rFont val="Arial"/>
        <family val="2"/>
      </rPr>
      <t xml:space="preserve">, </t>
    </r>
    <r>
      <rPr>
        <sz val="11"/>
        <rFont val="Arial"/>
        <family val="2"/>
      </rPr>
      <t xml:space="preserve">  </t>
    </r>
    <r>
      <rPr>
        <sz val="11"/>
        <color indexed="10"/>
        <rFont val="Arial"/>
        <family val="2"/>
      </rPr>
      <t xml:space="preserve">269 </t>
    </r>
    <r>
      <rPr>
        <sz val="11"/>
        <rFont val="Arial"/>
        <family val="2"/>
      </rPr>
      <t>en prensa,</t>
    </r>
    <r>
      <rPr>
        <b/>
        <sz val="11"/>
        <rFont val="Arial"/>
        <family val="2"/>
      </rPr>
      <t xml:space="preserve"> </t>
    </r>
    <r>
      <rPr>
        <sz val="11"/>
        <rFont val="Arial"/>
        <family val="2"/>
      </rPr>
      <t xml:space="preserve"> </t>
    </r>
    <r>
      <rPr>
        <sz val="11"/>
        <color indexed="10"/>
        <rFont val="Arial"/>
        <family val="2"/>
      </rPr>
      <t>443</t>
    </r>
    <r>
      <rPr>
        <sz val="11"/>
        <rFont val="Arial"/>
        <family val="2"/>
      </rPr>
      <t xml:space="preserve"> en radio </t>
    </r>
    <r>
      <rPr>
        <b/>
        <sz val="11"/>
        <rFont val="Arial"/>
        <family val="2"/>
      </rPr>
      <t xml:space="preserve">y  </t>
    </r>
    <r>
      <rPr>
        <b/>
        <sz val="11"/>
        <color indexed="10"/>
        <rFont val="Arial"/>
        <family val="2"/>
      </rPr>
      <t>270</t>
    </r>
    <r>
      <rPr>
        <b/>
        <sz val="11"/>
        <rFont val="Arial"/>
        <family val="2"/>
      </rPr>
      <t xml:space="preserve"> en televisión.  Se emitieron 25 boletínes de prensa. </t>
    </r>
    <r>
      <rPr>
        <u val="single"/>
        <sz val="11"/>
        <rFont val="Arial"/>
        <family val="2"/>
      </rPr>
      <t xml:space="preserve">Mensajes Institucionales: </t>
    </r>
    <r>
      <rPr>
        <i/>
        <sz val="11"/>
        <rFont val="Arial"/>
        <family val="2"/>
      </rPr>
      <t xml:space="preserve">Se  difundieron dos referencias o mensajes institucionales, por las principales emisoras radiales de cobertura local y se emitió mensaje institucional por la ANTV.  </t>
    </r>
    <r>
      <rPr>
        <u val="single"/>
        <sz val="11"/>
        <rFont val="Arial"/>
        <family val="2"/>
      </rPr>
      <t>Redes sociales:</t>
    </r>
    <r>
      <rPr>
        <i/>
        <sz val="11"/>
        <rFont val="Arial"/>
        <family val="2"/>
      </rPr>
      <t xml:space="preserve"> a nivel externo se elaboró un diagnóstico de las mismas, se realizó una estrategia digital y se administraron y publicaron mensajes.  </t>
    </r>
    <r>
      <rPr>
        <u val="single"/>
        <sz val="11"/>
        <rFont val="Arial"/>
        <family val="2"/>
      </rPr>
      <t xml:space="preserve">Periódico Institucional: </t>
    </r>
    <r>
      <rPr>
        <i/>
        <sz val="11"/>
        <rFont val="Arial"/>
        <family val="2"/>
      </rPr>
      <t xml:space="preserve">se editaron cuatro números del periódico Control Capital. </t>
    </r>
    <r>
      <rPr>
        <u val="single"/>
        <sz val="11"/>
        <rFont val="Arial"/>
        <family val="2"/>
      </rPr>
      <t xml:space="preserve">Foros y Eventos: </t>
    </r>
    <r>
      <rPr>
        <i/>
        <sz val="11"/>
        <rFont val="Arial"/>
        <family val="2"/>
      </rPr>
      <t>Se cubrieron y apoyó la organización de eventos institucionales como el Foro “Educación un desafío para la ciudad”, la Audiencia pública “Cara y sello de la movilidad, promesas y realidades”, la Feria empresarial denominada “Open house” y el Foro Internacional de Control Fiscal.</t>
    </r>
  </si>
  <si>
    <t>De los 230 funcionarios encuestados, 201 manifestaron tener una percepción positiva sobre las campañas de gestión adelantadas por la Oficina Asesora de Comunicaciones, registrando un cumplimineto del 87% y del 125% con relación a la meta.</t>
  </si>
  <si>
    <t>De los 26 periodistas encuestados, 24 de ellos, tiene percepción positiva sobre la ggestión adelantada por la entidad durante la actual vigencia, onteniendo un cumplimineto del 92% y del 115 con relación a la meta.</t>
  </si>
  <si>
    <t>*Seguimiento a marzo de 2015: Se destaca la realización del proceso de sensibilización, elección de contralores estudiantiles que incluyó el desarrollo de mesas con  la Secretaría de Educación, el IDEPAC y la Veeduría, con las Direcciones Locales de Educación, Rectores y estudiantado de los colegios distritales y algunos privados en las 20 Localidades.
*Seguimiento a junio de 2015: Se mantiene la gestión reportada con corte a marzo de 2015.
*Seguimiento a septiembre de 2015: Adicional a lo reportado, se realizaron actividades correspondientes a un conversatorio taller de contralores estudiantiles "ojo pelado"  y dos diplomados que empezaron en el mes de agosto para ciudadanos de 19 localidades (no asiste sumapaz por temas de distancia, desplazamiento y orden público). A la fecha se han ejecutado 103 de las 200 actividades programadas , quedando pendientes 97 que se desarrollarán en el último trimestre.
*Seguimiento  a diciembre: Para el último trimestre se registra la realización de 97  actividades, cumpliéndose así con las 200 programadas, que incluyen las sesiones de los dos diplomados básico y avanzado, las sesiones de clausura, la entrega de piezas pedagógicas 5000 cartillas y 15 plegables, taller de funcionarios, encuentros de contralores estudiantiles y comunidad educativa de las 19 localidades, entrega de 42 boletines pedagógicos de prensa a través de los medios locales de comunicación, cinco microprogramas radiales pedagógicos, ocho notas de prensa con contenido pedagógico de control social.</t>
  </si>
  <si>
    <t>*Seguimiento a marzo de 2015: Con memorandos Nº 3-2014-18202 de 30/09/2014, Nº 3-2014-24029 de 18/12/2014, Nº 3-2015-01154 de 22/01/2015, se radicó la necesidad de contratación para la vigencia 2015 en el marco del Proyecto de Inversión Nº 770, con los ajustes recomendados por la Dirección Administrativa y Financiera. Se surtió el proceso de elaboración del estudio previo, el formato de análisis económico del sector, del formato histórico de participación ciudadana y la matriz de riesgos, asi como el pliego de la licitación púlbica CB-LP-42-2015, los cuales se publicaron en el portal unico de contratación SECOP el 27/03/2015, para que participen universidades públicas o privadas en dicho proceso contractual. Cabe anotar que mediente este contrato se realizarán las encuestas de percepción de ciudadanía y concejo.
*Seguimiento a junio de 2015: Se firmó el contrato Nº 071 de 29 de mayo de 2015, con la Universidad Jorge Tadeo Lozano, en cuya quinta obligación se estableció la medición de la satisfacción de los clientes ciudadanía y concejo. Se llevó a cabo la primera reunión con firmas especializadas con medición de satisfacción de clientes y se está a la espera de las respectivas propuestas.
*Seguimiento a septiembre de 2015:  Adicional a lo reportado anteriormente, en cuanto al Informe de Satisfacción del Cliente, que incluye Concejales y Ciudadanos (que han presentado PQR, nuevos ciudadanos contactados, ciudadanos vinculados y periodistas) se está realizando con la firma especializada Tempo Group a través del proceso contratactual con la Universidad Jorge Tadeo Lozano.
*Seguimiento a diciembre de 2015: En desarrollo del contrato Nº 071 de 29 de mayo de 2015, con la Universidad Jorge Tadeo Lozano, en la quinta obligación se estableció la medición de la satisfacción de los clientes ciudadanía y concejo. En relación con el Concejo se entrevistaron 43 concejales, de los cuale 39 tienen una percepción positiva de la Contraloría de Bogotá, D.C. es decir el 91%.</t>
  </si>
  <si>
    <t xml:space="preserve">*Seguimiento a marzo de 2015: Con memorandos Nº 3-2014-18202 de 30/09/2014, Nº 3-2014-24029 de 18/12/2014, Nº 3-2015-01154 de 22/01/2015, se radicó la necesidad de contratación para la vigencia 2015 en el marco del Proyecto de Inversión Nº 770, con los ajustes recomendados por la Dirección Administrativa y Financiera. Se surtió el proceso de elaboración del estudio previo, el formato de análisis económico del sector, del formato histórico de participación ciudadana y la matriz de riesgos, asi como el pliego de la licitación púlbica CB-LP-42-2015, los cuales se publicaron en el portal unico de contratación SECOP el 27/03/2015, para que participen universidades públicas o privadas en dicho proceso contractual. Cabe anotar que mediente este contrato se realizarán las encuestas de percepción de ciudadanía y concejo.
*Seguimiento a junio de 2015: Se firmó el contrato Nº 071 de 29 de mayo de 2015, con la Universidad Jorge Tadeo Lozano, en cuya quinta obligación se estableció la medición de la satisfacción de los clientes ciudadanía y concejo. Se llevó a cabo la primera reunión con firmas especializadas con medición de satisfacción de clientes y se está a la espera de las respectivas propuestas.
*Seguimiento a septiembre de 2015:  Adicional a lo reportado anteriormente, en cuanto al Informe de Satisfacción del Cliente, que incluye Concejales y Ciudadanos (que han presentado PQR, nuevos ciudadanos contactados, ciudadanos vinculados y periodistas) se está realizando con la firma especializada Tempo Group a través del proceso contratactual con la Universidad Jorge Tadeo Lozano.
*Seguimiento a diciembre de 2015: En desarrollo del contrato Nº 071 de 29 de mayo de 2015, con la Universidad Jorge Tadeo Lozano, en la quinta obligación se estableció la medición de la satisfacción de los clientes ciudadanía y concejo. En relación con la Ciudadanía se entrevistaron 451 ciudadanos, de los cuale 423 tienen una percepción positiva de la Contraloría de Bogotá, D.C. es decir el 94%.
</t>
  </si>
  <si>
    <t>*Seguimiento a marzo de 2015: Se realizaron en las localidades actividades de control social como: instrumentos de interacción (rendición de cuentas, inspecciones a terreno) y mecanismos de control social a la gestión publica (comité de control social, veeduría ciudadana, y socialización de resultados del proceso auditor.)
*Seguimiento a junio de 2015: En el trimestre de abril a junio se ejecutaron 25 actividades asi:
Mediante el  contrato Nº 071 de 29 de mayo de 2015, suscrito con la Universidad Jorge Tadeo Lozano, se han realizado 10 actividades: 6 premesas preparatorias de la audiencia de movilidad, 3
actividades de diseño de piezas comunicativas a saber: a) chalecos, b) pendones de carpas itinerantes y c) piezas comunicativas radiales y 1 audiencia pública sobre movilidad realizada en la Universidad Javeriana.
Respecto a las Gerencias de Localidad, en el mismo trimestre se han realizado 15 reuniones de comité de control social.
*Seguimiento a septiembre de 2015: A la fecha se han realizado 146 actividades de las 210 programadas asi: 22 mediante el proyecto de inversión Nº 770, contratos 71 y 60 de 2015  (audiencia pública sectorial de movilidad, premesas preparatorias de la audiencia pública, contacto con ciudadanos de las localidades y diagnósticos y evaluación de los comités de control social) y 124 a través de la gestión realizada en las 20 localidades. Quedan pendientes 64 que se desarrollaran en el último trimestre.
*Seguimiento a diciembre de 2015: Se realizaron 300 actividades, mediante el proyecto de inversión Nº 770, contratos 71 y 60 de 2015  se realizaron 60 actividades que incluyen Instrumentos de Interacción (Rendiciones de Cuentas, promoción, divulgación y sensibilización, Mecanismos de control social a la gestión pública , instrumentos de interacción consistentes en 20 rendiciones de cuentas locales, evaluación y diagnóstico de los comités de control social, mesas de trabajo ciudadanas, inspecciones a terreno, auditoria social, contactos ciudadanos, mesa de trabajo con sujetos de control sector movilidad) y 240 a través de la gestión realizada en las 20 localidades. De esta manera se supera lo programado inicialmente, esto en razón a que también se incluyeron actividades ejecutadas a través del Proyecto Nº 770 y que deben ser reportadas en el presupuesto de metas y resultados - PMR.</t>
  </si>
  <si>
    <t xml:space="preserve">Mediante memorando 3-2015-05528 del 17 de marzo de 2015, la Subdirección de Evaluación de Política Pública realizó invitación a las 10 Direcciones Sectoriales a participar en la socialización de la metodología para la Evaluación Fiscal de las Políticas Públicas Distritales, actividad desarrollada durante los días 18 y 19 de marzo de 2015, las que contaron con 183 participantes y asistencia total de las direcciones sectoriales.
Esta actividad se ejecutó en su total en el primer trimestre de 2015, tal y como fue programada y no posee estándares de comparación o línea base que contribuya a su análisis. </t>
  </si>
  <si>
    <t xml:space="preserve">Se estableció que su elaboración y seguimiento se efectuaría únicamente en el último trimestres de la vigencia 2015.
En conjunto con la Secretaría Distrital de Planeación se identificaron: los programas, metas plan, metas de resultado y/o gestión, que de acuerdo a la estructura de los últimos tres planes de desarrollo han permitido avances o cumplimiento de los Objetivos del Milenio. Adicionalmente se examinó la asignación de los recursos en cada uno de los P. D. y en materia de resultados se identificaron los progresos y retrasos reportados en el periodo 2012-2014 “Bogotá Humana”, hacia el logro de estos Objetivos. 
Se determinó que la mayor asignación de recursos en el periodo 2008-2014 se dio para los Objetivos 2 y 7(Lograr la enseñanza primaria universal y Garantizar la sostenibilidad del medio ambiente) , representando el 93,7%. En materia de eficiencia en el mismo periodo, se destacan los objetivos 8 y 3 (Fomentar una asociación mundial para el desarrollo y promover la igualdad de género y la autonomía de la mujer) al presentar las mayores ejecuciones, 92, 13% y 91,53% respectivamente.
Por otra parte, al comparar la asignación total de la inversión programada a precios de 2014, se determinó que en el P. D. “Bogotá Positiva”, los recursos disponibles para garantizar los Objetivos del Milenio fueron del 32,8% y en la "Bogotá Humana" del 32,3%, con respecto al total de cada uno de los planes de desarrollo. En ambos P. D. la participación presupuestal de cada uno de los Objetivos fue similar; los tres objetivos con mayor participación presupuestal son el 2, 7 y 1 (Erradicar la pobreza extrema y el hambre); los demás tienen una participación por debajo del 2% en cada uno de los planes.
Mediante correo electrónico del 16 de diciembre de 2015, fue aprobado por la Dirección de Estudios de Economía y Política Pública y mediante comunicación  3-2015-26250 del 17 de Diciembre de 2015 se envió a la Oficina Asesora de Comunicaciones  para ajuste de diseño de la presentación; actualmente el Boletín se encuentra publicada en la página de la Entidad.
Esta actividad no posee estándares de comparación o línea base que contribuya a su análisis.    
</t>
  </si>
  <si>
    <r>
      <t>En comités de publicaciones, se determinó que para las Ediciones 12 y 13 de la revista</t>
    </r>
    <r>
      <rPr>
        <b/>
        <sz val="11"/>
        <rFont val="Arial"/>
        <family val="2"/>
      </rPr>
      <t xml:space="preserve"> "Bogotá Económica"</t>
    </r>
    <r>
      <rPr>
        <sz val="11"/>
        <rFont val="Arial"/>
        <family val="2"/>
      </rPr>
      <t>, se incluyeran como Temas Centrales:</t>
    </r>
    <r>
      <rPr>
        <b/>
        <sz val="11"/>
        <rFont val="Arial"/>
        <family val="2"/>
      </rPr>
      <t xml:space="preserve"> "El Metro, tan lejos y tan cerca"</t>
    </r>
    <r>
      <rPr>
        <sz val="11"/>
        <rFont val="Arial"/>
        <family val="2"/>
      </rPr>
      <t xml:space="preserve">;  y </t>
    </r>
    <r>
      <rPr>
        <i/>
        <sz val="11"/>
        <rFont val="Arial"/>
        <family val="2"/>
      </rPr>
      <t xml:space="preserve"> </t>
    </r>
    <r>
      <rPr>
        <b/>
        <i/>
        <sz val="11"/>
        <rFont val="Arial"/>
        <family val="2"/>
      </rPr>
      <t>“Planeación Urbana, un Desafío de todos</t>
    </r>
    <r>
      <rPr>
        <i/>
        <sz val="11"/>
        <rFont val="Arial"/>
        <family val="2"/>
      </rPr>
      <t xml:space="preserve">”, respectivamente. En términos generales las precitadas Ediciones, contienen la siguiente estructura: Editorial, Economía y Finanzas Públicas, Informe Especial, Política Pública y Control Fiscal, Reseña y Caricatura. 
Para su elaboración se corrieron invitaciones tanto a directivos y funcionarios de la Contraloría de Bogotá; como a grandes personalidades de la vida pública en materia económica y social, a fin de contar con su participación y consecución de artículos  en temas de interés para los citadinos, Entre ellos: Luis Guillermo Plata, Presidente de Bogotá Región; William Camargo, Gerente del IDU; María Constanza García, Secretaria de Movilidad; Gerardo Ardila Calderón, Secretario Planeación Distrital, Pedro Buraglia,  PH Universidad Nacional y Patricia Lizarazo PH en Gobierno y Administración Pública. Actualmente están publicadas en la pagina de la Institución para consulta de toda la ciudadanía en general.
Esta actividad presenta un avance del 100% en su ejecución; sustentado con las Ediciones Nos. 12 y 13. La línea base o estándar de comparación de esta Actividad, viene de años anteriores (2010) con la edición de dos publicaciones en cada anualidad. 
 </t>
    </r>
    <r>
      <rPr>
        <sz val="11"/>
        <rFont val="Arial"/>
        <family val="2"/>
      </rPr>
      <t xml:space="preserve">   
</t>
    </r>
  </si>
  <si>
    <t xml:space="preserve">Se elaboraron cinco pronunciamientos así : sobre la Ejecución Presupuestal Vigencia 2014; Contratación del Distrito Capital durante la Vigencia 2014; sobre cumplimiento de metas del Plan de Desarrollo “Bogotá Humana” 2012 – 2016, durante los tres años de la actual Administración; sobre las fuentes de financiación del metro y la eventual desfinanciación de las troncales de Transmilenio pendientes de ejecución, al dedicar la totalidad del 50% del recaudo de la sobretasa a la gasolina para la construcción de la Primera línea del Metro-PLM; y sobre el Proyecto de presupuesto vigencia 2016, los cuales fueron comunicados a la Administración a fin de contribuir al mejoramiento de la gestión y al control político.
Es preciso aclarar que solo tres de ellos, fueron programados en el PAE-2015; los restante se elaboraron a solicitud del señor Contralor. 
Su ejecución se encuentra en un 100%, en la medida en que los pronunciamiento elaborados, fueron comunicados por el Contralor de Bogotá a la Administración.
Esta actividad no posee estándares de comparación o línea base que contribuya a su análisis.   </t>
  </si>
  <si>
    <r>
      <t xml:space="preserve">La cobertura en la vigilancia y control a la gestión fiscal a Diciembre de 2015, dio como resultado un 97,3% toda vez que de los 111 sujetos de vigilancia y control se auditaron bajo cualquier modalidad de auditoria un total de 108 sujetos.
Al comparar el resultado con la meta se obtene un procedntaje de cumplimiento del 106%, toda vez que la meta se sobrepasó.
El indicador se ubica en un rango de </t>
    </r>
    <r>
      <rPr>
        <b/>
        <sz val="11"/>
        <rFont val="Arial"/>
        <family val="2"/>
      </rPr>
      <t>SATISFACTORIO.</t>
    </r>
  </si>
  <si>
    <r>
      <t>Durante la vigencia 2015 se registra un cumplimiento en el traslado de los hallazgos fiscales del 100%, toda vez que los 435 hallazgos registrados en informes finales generados por las 10 Direcciones sectoriales se ha trasladado la totalidad a la Dirección de Responsabilidad Fiscal. 
El porcentaje de cumplimiento de la meta es del 100%.
El indicador se ubica en un rango de</t>
    </r>
    <r>
      <rPr>
        <b/>
        <sz val="11"/>
        <rFont val="Arial"/>
        <family val="2"/>
      </rPr>
      <t xml:space="preserve"> SATISFACTORIO</t>
    </r>
  </si>
  <si>
    <r>
      <t xml:space="preserve">La oportunidad en el traslado de los hallazgos fiscales corresponde a un 99% a Diciembre de 2015 toda vez que de los 435 hallazgos registrados en informes finales, se han trasladado a la Dirección de Responsabilidad Fiscal cumpliendo los términos establecidos en el procedimiento 432 hallazgos; vale la pena aclarar que los 3 hallazgos que se remitieron extemporáneamente corresponden a la Dirección de Hábitat y Ambiente de una visita de control fiscal.
Teniendo en cuenta que la meta es del 100%, el porcentaje de cumplimiento es del 99%, ubicando el indicador en un rango de </t>
    </r>
    <r>
      <rPr>
        <b/>
        <sz val="11"/>
        <rFont val="Arial"/>
        <family val="2"/>
      </rPr>
      <t xml:space="preserve">ACEPTABLE. </t>
    </r>
    <r>
      <rPr>
        <sz val="11"/>
        <rFont val="Arial"/>
        <family val="2"/>
      </rPr>
      <t xml:space="preserve">  </t>
    </r>
  </si>
  <si>
    <t>A partir de los resultados alcanzados por el Proceso de Vigilancia y Control a la Gestión Fiscal en el reporte de Beneficios de Control Fiscal, se establece que se logra una relación costo beneficio de 3,83; eso quiere decir, que por cada peso invertido en la Contraloría de Bogotá que a diciembre de 2015 alcanzo un monto de $104,186,891,177, el Proceso Auditor ha retribuido al Distrito Capital $3,83 durante la vigencia 2015.  Las dependencias que mayor han contribuido corresponden a: Educación, Cultura, Recreación y Deporte; Habitat y Ambiente y Gobierno, que en conjunto suman el 89,07% del total reportado.
El indicador muestra un resultado satisfactorio.</t>
  </si>
  <si>
    <t xml:space="preserve">El indicador de oportunidad en el trámite de las indagaciones preliminares se ubica en un rango de calificación aceptable, toda vez que el tiempo promedio utilizado por las 6 dependencias que tramitaron y trasladaron a Responsabilidad Fiscal las indagaciones preliminares fué de 144 dias superior a la meta prevista de 120 dias. </t>
  </si>
  <si>
    <r>
      <t xml:space="preserve">A la fecha se tiene que de los 346 hallazgos fiscales trasladados a la Dirección de Responsabilidad Fiscal a 30 de sept de 2015 (sin incluir las indagaciones preliminares), se han devuelto 101, determinando una efectividad de hallazgos fiscales del 29,2%; alcanzando el rango de </t>
    </r>
    <r>
      <rPr>
        <b/>
        <sz val="11"/>
        <rFont val="Arial"/>
        <family val="2"/>
      </rPr>
      <t xml:space="preserve">SATISFACTORIO. </t>
    </r>
  </si>
  <si>
    <t xml:space="preserve">De los seis procesos de responsabilidad fiscal con información patrimonial positiva, en cuatro (4) se decretaron medidas cautelares, ellos son 170100-140/10, (dentro del cual se decretaron dos medidas cautelares a diferentes implicados) 170100-011-11, 170100-93-11, 170100-372-15, para un total de cinco medidas  arrojando un resultado del 83% con respecto a la meta, ubicándose en un rango satisfactorio y destacando logros como la efectiva materialización de la medidas decretadas. </t>
  </si>
  <si>
    <t xml:space="preserve">Presentándose el indicador de 127/329, lo que corresponde al 39% del indicador con respecto a la meta, ubicándose en un rango mínimo, es importante aclarar que respecto al cumplimiento del indicador con relación a la meta está en un 64% donde su rango es satisfactorio, dado que su rango de calificación esta dado en &gt;=60%.
Cabe precisar que el rango mínimo es debido a  que se encontraban en estudio hallazgos de vigencias anteriores, dándole prioridad a éstos, por cuanto se requiere evitar el fenómeno jurídico de la caducidad, quedando pendiente por cumplir un 36% con respecto a la meta. Lo cual corresponde a lo establecido por el artículo 9 de la Ley 610 de 2000.
</t>
  </si>
  <si>
    <t>Presentándose el indicador de 823/808, lo que corresponde al cumplimiento del indicador con respecto a la meta fue del 102%, ubicándose en un rango satisfactorio.
Como se puede observar el desempeño ha sido óptimo debido a que se destacaron logros como la seguridad jurídica en cuanto al cumplimiento de los requisitos para iniciar los procesos, al tiempo que se logró que las direcciones sectoriales acogieron las observaciones y acopiaron mayores elementos probatorios que sustentaran el hallazgo. Cabe precisar que el rango satisfactorio como se puede observar ha sido óptimo porque se destacó la prioridad del estudio de los hallazgos de vigencias anteriores, por cuanto se requiere evitar el fenómeno jurídico de la caducidad. Lo cual corresponde a lo establecido por el artículo 9 de la Ley 610 de 2000.</t>
  </si>
  <si>
    <t xml:space="preserve">RESULTADO 297/1.194, De los 1.194 procesos de responsabilidad fiscal activos correspondientes a las vigencias 2010 a 2015 se han proferido 297 decisiones de fondo durante el 1 de enero a 31 de diciembre de 2015, lo que corresponde al 25% del indicador con respecto a la meta. Por lo tanto, se  ubica en un rango de calificación mínima, es importante aclarar que respecto al cumplimiento del indicador con relación a la meta está en un 41% donde su rango es aceptable, dado que su rango de calificación esta dado en &gt;=60% de la meta. Es de aclarar que se hace relación al total de los procesos de responsabilidad fiscal que actualmente tiene la Dirección y de conformidad a estos procesos se desarrollan en cinco años y no en una sola vigencia. Lo cual corresponde a lo establecido por el artículo 9 de la Ley 610 de 2000.
</t>
  </si>
  <si>
    <t xml:space="preserve">Presentándose el indicador de 46/197, lo que corresponde al 23% del indicador con respecto a la meta. Por lo tanto, se  ubica en un rango de calificación mínima, es importante aclarar que respecto al cumplimiento del indicador con relación a la meta está en un 33,66% donde su rango es mínimo, dado que su rango de calificación esta dado en &gt;=70% de la meta. El anterior resultado mínimo del indicador, se presenta toda vez que se está calificando el número total de los procesos ejecutoriados  productos de los fallos  y la cesación  de la acción fiscal por pago,  sobre  todos los procesos ejecutoriados  en el que se incluyen también  los fallos, las cesaciones fiscales y los archivos, lo cual  implica que en el numerador se valora únicamente la comprobación o no de responsabilidad fiscal, como la recuperación del detrimento patrimonial, (los procesos terminados con ejecutoria con fallo y cesación de la acción fiscal), cuando la Ley 610 de 2000 establece  otras causales de terminación de los procesos </t>
  </si>
  <si>
    <t xml:space="preserve">La meta para la vigencia 2015,  es de  $1.100.000.000 pesos,  la cual, se suepero de conformidad con la gestión realizada tanto por la subdirectora y los profesionales sustanciadores,  en la investigación de nuevos bienes, decretando medidas cautelares, realización de diligencias de remates, y comunicaciones mensuales a los ejecutados invitandolos a realizar abonos voluntarios, o acuerdos de pago. para la culminación de la responsabilidad fiscal y por consiguiente la exclusión del boletin de responsables fiscales. </t>
  </si>
  <si>
    <t>Con relación a la actividad Adelantar la representación judicial y extrajudicial de la Entidad, se realizaron noventa y ocho (98) actuaciones procesales durante el cuarto trimestre, para un acumulado de trecientas setenta y una (371) durante la vigencia de 2015, relacionadas con actuaciones extraprocesales (presentación ficha en comité de conciliación, audiencias ante la Procuraduría General de la Nación) y actuaciones judiciales procesales (demanda o contestación, alegatos de conclusión, recursos, trámite de pruebas, asistencia audiencias, incidentes procesales) realizadas por los funcionarios apoderados de la Entidad, arrojando resultados satisfactorios del indicador del 100%.</t>
  </si>
  <si>
    <t>Respecto a la actividad  "Archivo de relatoría de concepto jurídico emitido por la Oficina Asesora Jurídica que cumpla las características de resolver consultas generales, absolver dudas o establecer criterios para fijar posición institucional, disponibles para consulta de los funcionarios de la dependencia" durante el último trimestre de 2015, se realizaron cinco (5) relatorías  para un acumulado de doce (12) durante la vigencia 2015, que cumplieron con las características exijidas para tal efecto, disponibles para consulta de los funcionarios de la dependencia, arrojando resultado satisfactorio del indicador del 100%.</t>
  </si>
  <si>
    <r>
      <t>Seguimiento a Marzo de 2015:</t>
    </r>
    <r>
      <rPr>
        <sz val="11"/>
        <rFont val="Arial"/>
        <family val="2"/>
      </rPr>
      <t xml:space="preserve"> La Subdirección de Bienestar remitió a la Dirección Administrativa el Anexo 3 para la contratación de Jornadas de fortalecimiento de Clima Laboral con memorando  No. 3-2015-05088 de marzo 10 de 2015.
</t>
    </r>
    <r>
      <rPr>
        <b/>
        <sz val="11"/>
        <rFont val="Arial"/>
        <family val="2"/>
      </rPr>
      <t>Seguimiento a Junio de 2015:</t>
    </r>
    <r>
      <rPr>
        <sz val="11"/>
        <rFont val="Arial"/>
        <family val="2"/>
      </rPr>
      <t xml:space="preserve"> Actualmente se está en el proceso de licitación con el fin de seleccionar el contratista encargado de realizar las jornadas de fortalecimiento de clima laboral.
</t>
    </r>
    <r>
      <rPr>
        <b/>
        <sz val="11"/>
        <rFont val="Arial"/>
        <family val="2"/>
      </rPr>
      <t>Seguimiento a Septiembre de 2015:</t>
    </r>
    <r>
      <rPr>
        <sz val="11"/>
        <rFont val="Arial"/>
        <family val="2"/>
      </rPr>
      <t xml:space="preserve"> Mediante Resolución No. 2725 del 31 de agosto de 2015 se declaró desierta la Selección Abreviada de Menor Cuantía No. CB-SAMC-112-2015  debido a que los dos proponentes que se presentaron no subsanaron los documentos requeridos. Con memorando No. 3-2015-18343 de 2015-09-10 la Subdirección de Bienestar Social envió a la Dirección Administrativa el Anexo 3 para iniciar la contratación de las Jornadas de Clima Laboral.</t>
    </r>
    <r>
      <rPr>
        <b/>
        <sz val="11"/>
        <rFont val="Arial"/>
        <family val="2"/>
      </rPr>
      <t xml:space="preserve">
Seguimiento a Diciembre de 2015: En desarrollo del Contrato No. 112 de octubre 2015, en el mes de noviembre se realizaron cuatro  (4) Jornadas de fortalecimiento de Clima Laboral con metodología experiencial en temas de comunicación, trabajo en equipo, toma de conciencia y sentido de pertenencia con consultores de la firma ESCALA; estas jornadas se llevaron  a cabo en el Club la Aguadora, los días 11, 12, 17 y 19 con la participación de 200 servidores y servidoras de las Direcciones de Responsabilidad Fiscal, Gobierno, Salud, Talento Humano, Educación y Administrativa y Financiera con el fin de fortalecer los ambientes de trabajo. Como complemento a estas jornadas de Clima, el 23 de noviembre en el marco de la Semana del Buen Trato y del día del psicólogo se dictó el taller de “Comunicación positiva y la felicidad en el trabajo”  y el 24 del mismo mes se realizó una asesoría individual de coaching gerencial a funcionarias del nivel directivo
Grado de Cumplimiento:  100%  Se cumplió con la meta.</t>
    </r>
  </si>
  <si>
    <r>
      <rPr>
        <b/>
        <sz val="11"/>
        <rFont val="Arial"/>
        <family val="2"/>
      </rPr>
      <t>Seguimiento a Marzo de 2015:</t>
    </r>
    <r>
      <rPr>
        <sz val="11"/>
        <rFont val="Arial"/>
        <family val="2"/>
      </rPr>
      <t xml:space="preserve"> Mediante memorando 3-2015-06148 del 27 de marzo de 2015 se remitió para su publicación el Boletín No. 1 -2015 con el tema " Regimen de inhabilidades e incompatibilidades de servidores públicos".    
</t>
    </r>
    <r>
      <rPr>
        <b/>
        <sz val="11"/>
        <rFont val="Arial"/>
        <family val="2"/>
      </rPr>
      <t xml:space="preserve">Seguimiento a Junio de 2015: </t>
    </r>
    <r>
      <rPr>
        <sz val="11"/>
        <rFont val="Arial"/>
        <family val="2"/>
      </rPr>
      <t xml:space="preserve">Mediante memorando 3-2015-12231 del 22 de junio de 2015 se remitió para su publicación el Boletín No. 2 -2015 con el tema " Acciones Populares".      
</t>
    </r>
    <r>
      <rPr>
        <b/>
        <sz val="11"/>
        <rFont val="Arial"/>
        <family val="2"/>
      </rPr>
      <t xml:space="preserve">Seguimiento a septiembre de 2015: </t>
    </r>
    <r>
      <rPr>
        <sz val="11"/>
        <rFont val="Arial"/>
        <family val="2"/>
      </rPr>
      <t xml:space="preserve">Mediante memorando 3-2015-19891 del 28 de septiembre de 2015 se remitió para su publicación el Boletín No. 3 -2015 con el tema " Control a la evasión de los recursos parafiscales", todos los boletines se encuentran publicados en la página web de la entidad.   
</t>
    </r>
    <r>
      <rPr>
        <sz val="11"/>
        <color indexed="56"/>
        <rFont val="Arial"/>
        <family val="2"/>
      </rPr>
      <t xml:space="preserve">Grado de Cumplimiento del  75%, falta el 25% para el siguiente trimestre que corresponde a la emisión del cuarto boletín con las políticas del régimen disciplinario.    </t>
    </r>
    <r>
      <rPr>
        <b/>
        <sz val="11"/>
        <color indexed="56"/>
        <rFont val="Arial"/>
        <family val="2"/>
      </rPr>
      <t xml:space="preserve">
Seguimiento a Diciembre de 2015: Mediante memorando 3-2015-25706 del 9 de diciembre de 2015 se remitió para su publicación el Boletín No. 4 -2015 con el tema " Responsabilidad Disciplinaria de los Particulares", todos los boletines se encuentran publicados en la página web de la entidad, cumpliendo a cabalidad con el plan de acción del presente año.     </t>
    </r>
    <r>
      <rPr>
        <b/>
        <sz val="11"/>
        <rFont val="Arial"/>
        <family val="2"/>
      </rPr>
      <t xml:space="preserve">   </t>
    </r>
    <r>
      <rPr>
        <sz val="11"/>
        <rFont val="Arial"/>
        <family val="2"/>
      </rPr>
      <t xml:space="preserve">
</t>
    </r>
    <r>
      <rPr>
        <b/>
        <sz val="11"/>
        <rFont val="Arial"/>
        <family val="2"/>
      </rPr>
      <t xml:space="preserve">Grado de Cumplimiento:  100%  Se cumplió con la meta.                  </t>
    </r>
    <r>
      <rPr>
        <sz val="11"/>
        <rFont val="Arial"/>
        <family val="2"/>
      </rPr>
      <t xml:space="preserve">               </t>
    </r>
  </si>
  <si>
    <r>
      <t>Seguimiento a Marzo de 2015:</t>
    </r>
    <r>
      <rPr>
        <sz val="11"/>
        <rFont val="Arial"/>
        <family val="2"/>
      </rPr>
      <t xml:space="preserve"> La Subdirección de Capacitación y Cooperación Técnica en reunión de trabajo acordó  que esta acción se debe contratar con una institución idonea y   el tramite contractual iniciará en el mes de Abril, teniendo en cuenta el inicio de la ejecución del contrato con la Universidad Nacional y que los funcionarios de la Dependencia concentrarán los esfuerzos en atender estas acciones.
</t>
    </r>
    <r>
      <rPr>
        <b/>
        <sz val="11"/>
        <rFont val="Arial"/>
        <family val="2"/>
      </rPr>
      <t>Seguimiento a 30 de Junio de 2015:</t>
    </r>
    <r>
      <rPr>
        <sz val="11"/>
        <rFont val="Arial"/>
        <family val="2"/>
      </rPr>
      <t xml:space="preserve"> Dado que la Contraloría de Bogotá, D.C. actualmente no cuenta con el personal idóneo para el diseño y aplicación de una estructura curricular, esta oficina elevó una necesidad contractual a la Dirección Administrativa el día 07 de abril de acuerdo al proceso 632487, para lo cual el 9 de abril se da como respuesta que actualmente no se cuenta con recursos suficientes para la ejecución del proyecto estructura curricular. Por tal razón se solicitará a la oficina  correspondiente el cierre de esta actividad.
</t>
    </r>
    <r>
      <rPr>
        <b/>
        <sz val="11"/>
        <rFont val="Arial"/>
        <family val="2"/>
      </rPr>
      <t>Seguimiento a Septiembre de 2015:</t>
    </r>
    <r>
      <rPr>
        <sz val="11"/>
        <rFont val="Arial"/>
        <family val="2"/>
      </rPr>
      <t xml:space="preserve"> La Subdirección de Capacitación y Cooperación Técnica se encuentra en desarrollo y elaboración el proyecto  de una malla curricular para la Contraloría de Bogotá, D.C.  En el mes de Octubre se enviará a la Dirección de Planeación para su consideración y viabilidad como proyecto -  2016
</t>
    </r>
    <r>
      <rPr>
        <sz val="11"/>
        <color indexed="56"/>
        <rFont val="Arial"/>
        <family val="2"/>
      </rPr>
      <t xml:space="preserve">Grado de Cumplimiento el desarrollo y la elaboración se encuentra en un 80%.    </t>
    </r>
    <r>
      <rPr>
        <sz val="11"/>
        <rFont val="Arial"/>
        <family val="2"/>
      </rPr>
      <t xml:space="preserve">    </t>
    </r>
    <r>
      <rPr>
        <b/>
        <sz val="11"/>
        <rFont val="Arial"/>
        <family val="2"/>
      </rPr>
      <t xml:space="preserve">
Seguimiento a Diciembre de 2015: La Subdirección de Capacitación y Cooperación Técnica radicó mediante el memorando 3-2015-26681 en la Dirección de Planeación el documento PROPUESTA PARA LA ELABORACION DE UNA MALLA CURRICULAR EN LA CONTRALORIA DE BOGOTÁ, D.C.
Grado de Cumplimiento:   100%   Se cumplió con la meta   
</t>
    </r>
  </si>
  <si>
    <r>
      <t xml:space="preserve">Seguimiento a  31 de Marzo de 2015: </t>
    </r>
    <r>
      <rPr>
        <sz val="11"/>
        <rFont val="Arial"/>
        <family val="2"/>
      </rPr>
      <t xml:space="preserve">La Dirección de Talento Humano a través de la Subdirección de Capacitación y Cooperación Técnica ha realizado  5,767  horas hombre, en 13   acciones de formación,  195  horas, para  un total de 417 cupos de capacitación.
</t>
    </r>
    <r>
      <rPr>
        <b/>
        <sz val="11"/>
        <rFont val="Arial"/>
        <family val="2"/>
      </rPr>
      <t>Seguimiento a 30 de Junio de 2015:</t>
    </r>
    <r>
      <rPr>
        <sz val="11"/>
        <rFont val="Arial"/>
        <family val="2"/>
      </rPr>
      <t xml:space="preserve"> Se han realizado 32 actividades de aprendizaje, 1,109 cupos de capacitación, 1,063 horas dictadas, para un total de 24,833 horas hombre.
</t>
    </r>
    <r>
      <rPr>
        <b/>
        <sz val="11"/>
        <rFont val="Arial"/>
        <family val="2"/>
      </rPr>
      <t xml:space="preserve">Seguimiento  a Septiembre de 2015: </t>
    </r>
    <r>
      <rPr>
        <sz val="11"/>
        <rFont val="Arial"/>
        <family val="2"/>
      </rPr>
      <t>La Subdirección de Capacitación y Cooperación Técnica ha participado en 44 acciones de formación, para un total de 1.344 cupos aignados y 1.272 horas. Lo anterior da como resultado 29.028 horas hombre de capacitación. (Anexo relación de acciones de formación)</t>
    </r>
    <r>
      <rPr>
        <sz val="11"/>
        <color indexed="56"/>
        <rFont val="Arial"/>
        <family val="2"/>
      </rPr>
      <t xml:space="preserve">
Grado de Cumplimiento del  97%, falta el 3% para el siguiente trimestre. </t>
    </r>
    <r>
      <rPr>
        <b/>
        <sz val="11"/>
        <rFont val="Arial"/>
        <family val="2"/>
      </rPr>
      <t xml:space="preserve">
Seguimiento a Diciembre de 2015: La  Subdirección de Capacitación y Cooperación Técnica ha realizado  60,797   horas hombre, en 80   acciones de formación, 2.655 horas, para  un total de 2,930 cupos de capacitación.
Grado de Cumplimiento:  203% Por encima de la meta 
</t>
    </r>
  </si>
  <si>
    <t xml:space="preserve">A diciembre 31 de 2015, la unidad ejecutora 01 realizó la ejecución presupuestal del 97,32% de la meta asignada para el año 2015; porcentaje correspondiente a los compromisos acumulados por la suma de $104,186,891,177 de los $107,052,513,000 asignados para la vigencia fiscal 2015 a la Contraloría de Bogotá. 
El indicador se encuentra en rango satisfactorio </t>
  </si>
  <si>
    <t>A diciembre 31 el área de tesorería ejecutó el 97% del PAC programado para la vigencia  2015. Actualmente este indicador presenta un nivel de calificación satisfactorio de acuerdo a la meta establecida inicialmente.</t>
  </si>
  <si>
    <t>El área de contabilidad para la vigencia 2015 programo reportar 4 estados financieros, proyectados para ser presentados por trimestre (marzo, junio, septiembre y diciembre). A 31 de diciembre  del 2015 se ha ejecutado el 100% de la meta, se han presentado cuatro  de los cuatro informes de estados financieros programados para la vigencia. Actualmente el indicador se encuentra en rango satisfactorio, acorde a los rangos establecidos.</t>
  </si>
  <si>
    <r>
      <t xml:space="preserve">A 31 de diciembre de 2015 la Contraloría de Bogotá, D.C. suscribió 137 contratos, de los cuales 127 corresponden a la Unidad Ejecutora 01- Contraloría de Bogotá D.C., y 10 a la Unidad Ejecutora 02- Auditoría Fiscal; en el indicador se toman únicamente </t>
    </r>
    <r>
      <rPr>
        <b/>
        <u val="single"/>
        <sz val="11"/>
        <rFont val="Arial"/>
        <family val="2"/>
      </rPr>
      <t>124</t>
    </r>
    <r>
      <rPr>
        <sz val="11"/>
        <rFont val="Arial"/>
        <family val="2"/>
      </rPr>
      <t xml:space="preserve"> de los 127 contratos suscritos por la Contraloría de Bogotá, por cuanto 3 contratos corresponden a Comodatos que no estaban programados en el Plan Anual de Adquisiciones.
A 31 de diciembre de 2015 la entidad programó y aprobó la suscripción de</t>
    </r>
    <r>
      <rPr>
        <b/>
        <u val="single"/>
        <sz val="11"/>
        <rFont val="Arial"/>
        <family val="2"/>
      </rPr>
      <t xml:space="preserve"> 134</t>
    </r>
    <r>
      <rPr>
        <sz val="11"/>
        <rFont val="Arial"/>
        <family val="2"/>
      </rPr>
      <t xml:space="preserve"> contratos, de los cuales  10 procesos se devolvieron a las dependencias solicitantes por cuanto no se ejecutarán en la vigencia 2015. 
Durante el período se realizaron 8 adiciones a contratos  con cargo al Proyecto de Inversión 776 y un (1) acta de mayores y menores cantidades de obra. 
</t>
    </r>
    <r>
      <rPr>
        <b/>
        <u val="single"/>
        <sz val="11"/>
        <rFont val="Arial"/>
        <family val="2"/>
      </rPr>
      <t>Porcentaje ejecutado:</t>
    </r>
    <r>
      <rPr>
        <u val="single"/>
        <sz val="11"/>
        <rFont val="Arial"/>
        <family val="2"/>
      </rPr>
      <t xml:space="preserve">
</t>
    </r>
    <r>
      <rPr>
        <sz val="11"/>
        <rFont val="Arial"/>
        <family val="2"/>
      </rPr>
      <t xml:space="preserve">Aplicando el indicador, se obtiene un resultado acumulado a 31 de diciembre de 2015 del 92,5%, y el avance en el cumplimiento del indicador con relación a la meta programada corresponde al 115,7%, que lo ubica en un rango de calificación SATISFACTORIO.
</t>
    </r>
    <r>
      <rPr>
        <b/>
        <sz val="11"/>
        <rFont val="Arial"/>
        <family val="2"/>
      </rPr>
      <t xml:space="preserve">
</t>
    </r>
    <r>
      <rPr>
        <b/>
        <u val="single"/>
        <sz val="11"/>
        <rFont val="Arial"/>
        <family val="2"/>
      </rPr>
      <t>Porcentaje no ejecutado:</t>
    </r>
    <r>
      <rPr>
        <sz val="11"/>
        <rFont val="Arial"/>
        <family val="2"/>
      </rPr>
      <t xml:space="preserve">
Analizando el resultado del indicador que corresponde al 92,5%, se tiene que a 31 de diciembre de 2015 no se ejecutó el 7,5%</t>
    </r>
    <r>
      <rPr>
        <b/>
        <sz val="11"/>
        <rFont val="Arial"/>
        <family val="2"/>
      </rPr>
      <t xml:space="preserve">, </t>
    </r>
    <r>
      <rPr>
        <sz val="11"/>
        <rFont val="Arial"/>
        <family val="2"/>
      </rPr>
      <t xml:space="preserve">que corresponde a 10 procesos, los cuales fueron devueltos a las dependencias solicitantes y son los siguientes: 
Subdirección de Servicios Generales (3 contratos),  Oficina Asesora Jurídica (1 contrato),  Dirección de Responsabilidad Fiscal (1 contrato), Oficina Asesora de Comunicaciones (3 contratos), Subdirección de Capacitación  (1 contrato), Dirección de Tecnologías de la Información y las Comunicaciones (1 Contrato).  </t>
    </r>
  </si>
  <si>
    <t xml:space="preserve">Teniendo en cuenta que la periodicidad de este indicador es semestral, el resultado del cuarto trimestre es el acumulado a lo reportado en el año así: En el ultimo trimestre se aplicaron 40 encuestas y durante el año 2015 se aplicaron 100 encuestas, de las cuales el 95% califican la prestación del servicio como satisfactorio, porcentaje que se encuentra por encima de la meta fijada del 90%, es decir el cumplimiento de este indicador con relación a la meta fijada es del 106%. </t>
  </si>
  <si>
    <t xml:space="preserve">Teniendo en cuenta que la periodicidad de este indicador es semestral, el resultado del cuarto trimestre es el acumulado a lo reportado en el año así: En el ultimo trimestre se aplicaron 40 encuestas y durante el año 2015 se aplicaron 183 encuestas, de las cuales el 95% califican la prestación del servicio como satisfactorio, porcentaje que se encuentra por encima de la meta fijada del 90%, es decir el cumplimiento de este indicador con relación a la meta fijada es del 105%. </t>
  </si>
  <si>
    <t xml:space="preserve">Se brindó solución oportuna a las 486 solicitudes de soporte técnico a nivel de hardware, software, apoyo a reuniones, sala de oralidad,  que fueron generadas por los usuarios de las diferentes auditorias, localidades y dependencias de la Entidad, se incrementó los servicios en la configuración de perfiles a los usuarios nuevos que se están integrando por el concurso de méritos. Igualmente, se tiene apoyo de las TIC para los servicios de requerimientos en Video conferencias en las auditorias.
Únicamente están pendientes 2 solicitudes parciales que son por garantías de los proveedores de impresoras SUMIMAS, que son por cambio de partes, colocando impresoras provisionales para no obstaculizar las actividades de los funcionarios.
Estas solicitudes realizadas a la línea de atención a usuarios (LSOS) por medio telefónico, correo institucional, memorando e intranet, en el tercer trimestre del presente año, se logra obtener como medición un porcentaje de atención del 99 % y un promedio de tiempo de atención inferior a un día.
</t>
  </si>
  <si>
    <t>La ejecución de los contratos por la metodología de outsourcing ha permitido a la Subdirección de Recursos Materiales gestionar en un tiempo promedio de 5,5 días la provisión de elementos de consumo solicitados por cada una de las dependencias de la entidad, con el fin de llevar a acabo las diferentes actividades y metas planteadas para los funcionarios de la Contraloría de Bogotá, arrojaron un nivel satisfactorio en la prestación del servicio.</t>
  </si>
  <si>
    <t>A la fecha el porcentaje de cumplimiento de las transferencias primarias es del 81,5%, toda vez que de las 65 transferencias programadas y comunicadas con memorando radicación 3-2015-01244 de fecha Enero 23 de 2015, se recibieron 53 transferencias. 
El restante 18,5% que corresponden a 12 dependencias no se alcanzaron a recibir toda vez que las transferencias primarias fueron suspendidas temporalmente en razón a la adecuación de la bodega destinada para el Archivo Central, aspecto que fue socializado a las dependencias con memorando radicación 3-2015-19198 de fecha Septiembre 17 de 2015.
Así mismo, el Archivo Central no cuenta con personal suficiente para las labores operativas de recepción, ante la falta de reemplazo de funcionarios que fueron trasladados o pensionados.</t>
  </si>
  <si>
    <t xml:space="preserve">El nivel de satisfacción del cliente interno da como resultado un 91,9%,  es decir, supera la meta propuesta alcanzando un porcentaje de cumplimiento del 102,1%; lo anterior teniendo en cuenta que de los 99 usuarios encuestados, 91 calificaron el servicio prestado por el proceso de gestión documental como satisfactorio.
Vale la pena mencionar que las variables que han afectado la calificación corresponden entre otras a la comodidad para la consulta de información, aspecto que se ve afectado por el reducido espacio con que se cuenta actualmente. </t>
  </si>
  <si>
    <r>
      <t xml:space="preserve">Durante la vigencia 2015 se realizaron cuatro capacitaciones como fueron: (1) </t>
    </r>
    <r>
      <rPr>
        <b/>
        <sz val="11"/>
        <rFont val="Arial"/>
        <family val="2"/>
      </rPr>
      <t>capacitación sobre preparación de transferencias</t>
    </r>
    <r>
      <rPr>
        <sz val="11"/>
        <rFont val="Arial"/>
        <family val="2"/>
      </rPr>
      <t xml:space="preserve">; (2) </t>
    </r>
    <r>
      <rPr>
        <b/>
        <sz val="11"/>
        <rFont val="Arial"/>
        <family val="2"/>
      </rPr>
      <t>capacitación de gestión de expedientes,</t>
    </r>
    <r>
      <rPr>
        <sz val="11"/>
        <rFont val="Arial"/>
        <family val="2"/>
      </rPr>
      <t xml:space="preserve"> dirigida a  auditores de las Direcciones Sectoriales de la entidad, capacitación que llevada a cabo entre el 4 y el 27 de mayo de 2015, con un total de 327 funcionarios capacitados; (3) </t>
    </r>
    <r>
      <rPr>
        <b/>
        <sz val="11"/>
        <rFont val="Arial"/>
        <family val="2"/>
      </rPr>
      <t>Capacitación sobre gestión documental</t>
    </r>
    <r>
      <rPr>
        <sz val="11"/>
        <rFont val="Arial"/>
        <family val="2"/>
      </rPr>
      <t xml:space="preserve">, con un total de 14 funcionarios capacitados y (4) </t>
    </r>
    <r>
      <rPr>
        <b/>
        <sz val="11"/>
        <rFont val="Arial"/>
        <family val="2"/>
      </rPr>
      <t>socialización aplicación tabla de retención documental y elaboración de inventarios documentales</t>
    </r>
    <r>
      <rPr>
        <sz val="11"/>
        <rFont val="Arial"/>
        <family val="2"/>
      </rPr>
      <t>, dictada a los administradores de archivo y secretarias de las dependencias de la entidad.  Lo anterior determina un cumplimiento del 100% en las capacitaciones orientadas a la aplicación del Programa de Gestión Documental. 
Adicionalmente, se han realizados capacitaciones no programadas dentro de las que se pueden mencionar las realizadas en los procesos de Inducción a los funcionarios nuevos (septiembre, octubre y diciembrede 2015, con una participación total de 88 funcionarios).</t>
    </r>
  </si>
  <si>
    <r>
      <t>Durante el trimestre octubre-diciembre de 2015, fue elaborado y socializado el Boletín No. 02 de diciembre de 2015, el cual incluyó  conceptos tales como: Autocontrol es inteligencia emocional; MECI se actualiza,  toma como pilares el Autocontrol, la Autogestión  y la Autoregulación; Gestión del Riesgo, una herramienta básica para el autocontrol institucional; la relación entre el auditor y el auditado desde una perspectiva ética; roles de la Oficina de Control Interno y Fomento de la cultura del control, entre otros aspectos.
Igualmente, se elaboraron y socializaron en Noticontrol 9 tips de autocontrol  relacionados con:
1. Octubre 6 de 2015: Estructura del nuevo modelo MECI- Módulo de control de evaluación y seguimiento; 2. Octubre 14 de 2015: Estructura del nuevo modelo MECI-Eje Transversal Información y Comunicación 3. Noviembre 3 de 2015: Objetivos del Control Interno; 4. Noviembre 13 de 2015: Comité de Coordinación del Sistema de Control Interno; 5. Diciembre 1 de 2015: Normas atinentes a los planes e mejoramiento; 6. Diciembre 14 de 2015: Sabe usted que es el PAEI?; 7. Diciembre 16 de 2015: Liderazgo; 8. Diciembre 17 de 2015: Autocontrol también es autoridad y 9. Diciembre 18 de 2015: Autocontrol también es agradecimiento.
El acumulado  a diciembre de 2015 de los reportes de este indicador (marzo, junio, septiembre y diciembre del año en curso para esta actividad fue de 38 actividades de sensibilización adelantadas  (9 en marzo, 10 en junio, 9 en septiembre y 10 en diciembre), de un total de 38  actividades de sensibilización en fomento de la cultura de autocontrol y autoevaluación programadas para la vigencia. El porcentaje de cumplimiento alcanzó el 100%,
Entre los logros alcanzados se tiene que esta Oficina ha hecho énfasis en el ejercicio del rol de fomento de la cultura de autocontrol, especialmente  mediante la elaboración y socialización de los boletines Autocontrolando, en los que se trataron temas fundamentales sobre los sistemas de control interno y de gestión de la calidad, autocontrol como inteligencia emocional, actulización del MECI, gestión del riesgo, entre otros, pero fundamentalmente el artículo "</t>
    </r>
    <r>
      <rPr>
        <i/>
        <sz val="11"/>
        <rFont val="Arial"/>
        <family val="2"/>
      </rPr>
      <t xml:space="preserve">El Autocontrol como componente vital en el interactuar diario", </t>
    </r>
    <r>
      <rPr>
        <sz val="11"/>
        <rFont val="Arial"/>
        <family val="2"/>
      </rPr>
      <t>que motivó a muchos funcionarios de la entidad a felicitar a la Oficina de control Interno por esta información.</t>
    </r>
  </si>
  <si>
    <t xml:space="preserve">Durante el trimestre octubre-diciembre de 2015, fueron realizadas 28 verificaciones a los 14 procesos que conforman el Sistema Integrado de Gestión, con corte a diciembre de 2015,  incluida la realizada al Plan de Mejoramiento suscrito con la Auditoría Fiscal. 
El acumulado del número de verificaciones realizadas a los planes de mejoramiento con corte a diciembre de 2015 (marzo, junio, septiembre y diciembre)  para esta actividad fue de 112 verificaciones efectuadas (28 en marzo, 28 en junio, 28 en septiembre y 28 en diciembre)de un total de 112 verificaciones programadas para realizar durante la vigencia. El porcentaje de cumplimiento alcanzó el 100%. 
Esta Oficina ha hecho énfasis en el ejercicio del rol de asesoría permanente a los diferentes procesos, lo que ha redundado en el cierre de numerosos hallazgos y que en las auditorías se haya reducido considerablemente el número de hallazgos formulados. 
Entre los logros alcanzados se tiene que de 158 hallazgos abiertos y con ssugerencia de cierre incluidos en el plan de mejoramiento con corte a diciembre de 2014, se pasó a 89 a diciembre de 2015.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</si>
</sst>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_ * #,##0.00_ ;_ * \-#,##0.00_ ;_ * &quot;-&quot;??_ ;_ @_ "/>
    <numFmt numFmtId="188" formatCode="_ * #,##0_ ;_ * \-#,##0_ ;_ * &quot;-&quot;_ ;_ @_ "/>
    <numFmt numFmtId="189" formatCode="_ &quot;$&quot;\ * #,##0.00_ ;_ &quot;$&quot;\ * \-#,##0.00_ ;_ &quot;$&quot;\ * &quot;-&quot;??_ ;_ @_ "/>
    <numFmt numFmtId="190" formatCode="_ &quot;$&quot;\ * #,##0_ ;_ &quot;$&quot;\ * \-#,##0_ ;_ &quot;$&quot;\ * &quot;-&quot;_ ;_ @_ "/>
    <numFmt numFmtId="191" formatCode="_(* #,##0_);_(* \(#,##0\);_(* &quot;-&quot;??_);_(@_)"/>
    <numFmt numFmtId="192" formatCode="_ * #,##0.0_ ;_ * \-#,##0.0_ ;_ * &quot;-&quot;??_ ;_ @_ "/>
    <numFmt numFmtId="193" formatCode="0.0"/>
    <numFmt numFmtId="194" formatCode="0.0%"/>
    <numFmt numFmtId="195" formatCode="#,##0_ ;\-#,##0\ "/>
    <numFmt numFmtId="196" formatCode="#,##0.0"/>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0.0_ ;\-#,##0.0\ "/>
    <numFmt numFmtId="202" formatCode="_-[$$-240A]* #,##0_-;\-[$$-240A]* #,##0_-;_-[$$-240A]* &quot;-&quot;??_-;_-@_-"/>
    <numFmt numFmtId="203" formatCode="#,##0.000_ ;\-#,##0.000\ "/>
  </numFmts>
  <fonts count="60">
    <font>
      <sz val="10"/>
      <name val="Arial"/>
      <family val="0"/>
    </font>
    <font>
      <b/>
      <sz val="10"/>
      <color indexed="9"/>
      <name val="Arial"/>
      <family val="2"/>
    </font>
    <font>
      <b/>
      <sz val="10"/>
      <color indexed="13"/>
      <name val="Arial"/>
      <family val="2"/>
    </font>
    <font>
      <sz val="11"/>
      <color indexed="8"/>
      <name val="Calibri"/>
      <family val="2"/>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12"/>
      <name val="Arial"/>
      <family val="2"/>
    </font>
    <font>
      <sz val="11"/>
      <name val="Arial"/>
      <family val="2"/>
    </font>
    <font>
      <i/>
      <sz val="11"/>
      <name val="Arial"/>
      <family val="2"/>
    </font>
    <font>
      <sz val="12"/>
      <name val="Calibri"/>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u val="single"/>
      <sz val="11"/>
      <name val="Arial"/>
      <family val="2"/>
    </font>
    <font>
      <b/>
      <i/>
      <u val="single"/>
      <sz val="11"/>
      <name val="Arial"/>
      <family val="2"/>
    </font>
    <font>
      <b/>
      <i/>
      <sz val="11"/>
      <name val="Arial"/>
      <family val="2"/>
    </font>
    <font>
      <b/>
      <sz val="11"/>
      <name val="Arial"/>
      <family val="2"/>
    </font>
    <font>
      <b/>
      <sz val="11"/>
      <color indexed="8"/>
      <name val="Arial"/>
      <family val="2"/>
    </font>
    <font>
      <u val="single"/>
      <sz val="11"/>
      <name val="Arial"/>
      <family val="2"/>
    </font>
    <font>
      <sz val="11"/>
      <color indexed="10"/>
      <name val="Arial"/>
      <family val="2"/>
    </font>
    <font>
      <b/>
      <sz val="11"/>
      <color indexed="10"/>
      <name val="Arial"/>
      <family val="2"/>
    </font>
    <font>
      <sz val="11"/>
      <color indexed="56"/>
      <name val="Arial"/>
      <family val="2"/>
    </font>
    <font>
      <b/>
      <sz val="11"/>
      <color indexed="56"/>
      <name val="Arial"/>
      <family val="2"/>
    </font>
    <font>
      <b/>
      <sz val="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
      <left style="medium">
        <color indexed="8"/>
      </left>
      <right style="medium">
        <color indexed="8"/>
      </right>
      <top style="medium">
        <color indexed="8"/>
      </top>
      <bottom style="medium">
        <color indexed="8"/>
      </bottom>
    </border>
    <border>
      <left style="thin"/>
      <right style="medium">
        <color indexed="8"/>
      </right>
      <top style="thin"/>
      <bottom style="thin"/>
    </border>
    <border>
      <left style="medium">
        <color indexed="8"/>
      </left>
      <right style="medium">
        <color indexed="8"/>
      </right>
      <top style="thin"/>
      <bottom style="thin"/>
    </border>
    <border>
      <left>
        <color indexed="63"/>
      </left>
      <right>
        <color indexed="63"/>
      </right>
      <top style="thin"/>
      <bottom style="thin"/>
    </border>
    <border>
      <left style="medium">
        <color indexed="8"/>
      </left>
      <right style="thin"/>
      <top style="thin"/>
      <bottom style="thin"/>
    </border>
    <border>
      <left style="thin">
        <color indexed="8"/>
      </left>
      <right style="thin"/>
      <top style="thin"/>
      <bottom style="thin"/>
    </border>
    <border>
      <left style="thin">
        <color indexed="9"/>
      </left>
      <right style="thin">
        <color indexed="9"/>
      </right>
      <top style="thin">
        <color indexed="9"/>
      </top>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medium">
        <color indexed="8"/>
      </right>
      <top style="medium">
        <color indexed="8"/>
      </top>
      <bottom style="medium">
        <color indexed="8"/>
      </bottom>
    </border>
    <border>
      <left style="thin"/>
      <right style="thin"/>
      <top style="medium"/>
      <bottom style="thin"/>
    </border>
    <border>
      <left style="thin"/>
      <right style="thin"/>
      <top style="thin"/>
      <bottom style="medium"/>
    </border>
    <border>
      <left/>
      <right style="thin"/>
      <top/>
      <bottom style="thin"/>
    </border>
    <border>
      <left style="thin"/>
      <right/>
      <top style="thin"/>
      <bottom style="thin"/>
    </border>
    <border>
      <left style="thin"/>
      <right style="medium"/>
      <top style="thin"/>
      <bottom style="thin"/>
    </border>
    <border>
      <left style="thin"/>
      <right style="medium"/>
      <top style="medium"/>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50" fillId="28" borderId="1"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1"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9" fontId="0" fillId="0" borderId="0" applyFont="0" applyFill="0" applyBorder="0" applyAlignment="0" applyProtection="0"/>
    <xf numFmtId="0" fontId="5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3" fillId="20"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173">
    <xf numFmtId="0" fontId="0" fillId="0" borderId="0" xfId="0" applyAlignment="1">
      <alignment/>
    </xf>
    <xf numFmtId="0" fontId="1" fillId="32" borderId="10" xfId="0" applyFont="1" applyFill="1" applyBorder="1" applyAlignment="1" applyProtection="1">
      <alignment horizontal="center" vertical="center"/>
      <protection/>
    </xf>
    <xf numFmtId="186" fontId="2" fillId="32" borderId="10" xfId="0" applyNumberFormat="1" applyFont="1" applyFill="1" applyBorder="1" applyAlignment="1" applyProtection="1">
      <alignment horizontal="center" vertical="center"/>
      <protection/>
    </xf>
    <xf numFmtId="0" fontId="0" fillId="33" borderId="11" xfId="0" applyFill="1" applyBorder="1" applyAlignment="1" applyProtection="1">
      <alignment horizontal="justify" vertical="center" wrapText="1"/>
      <protection locked="0"/>
    </xf>
    <xf numFmtId="0" fontId="0" fillId="0" borderId="0" xfId="0" applyAlignment="1">
      <alignment horizontal="justify" vertical="center" wrapText="1"/>
    </xf>
    <xf numFmtId="0" fontId="0" fillId="33" borderId="12" xfId="0" applyFill="1" applyBorder="1" applyAlignment="1" applyProtection="1">
      <alignment horizontal="justify" vertical="center" wrapText="1"/>
      <protection locked="0"/>
    </xf>
    <xf numFmtId="0" fontId="0" fillId="33" borderId="12" xfId="0" applyFill="1" applyBorder="1" applyAlignment="1" applyProtection="1">
      <alignment vertical="center" wrapText="1"/>
      <protection locked="0"/>
    </xf>
    <xf numFmtId="0" fontId="0" fillId="0" borderId="0" xfId="0" applyAlignment="1">
      <alignment horizontal="center" vertical="center"/>
    </xf>
    <xf numFmtId="0" fontId="0" fillId="0" borderId="11" xfId="0" applyBorder="1" applyAlignment="1">
      <alignment horizontal="center" vertical="center"/>
    </xf>
    <xf numFmtId="1" fontId="0" fillId="33" borderId="13" xfId="0" applyNumberFormat="1" applyFill="1" applyBorder="1" applyAlignment="1" applyProtection="1">
      <alignment horizontal="center" vertical="center" wrapText="1"/>
      <protection locked="0"/>
    </xf>
    <xf numFmtId="0" fontId="0" fillId="33" borderId="14" xfId="0" applyFill="1" applyBorder="1" applyAlignment="1" applyProtection="1">
      <alignment horizontal="center" vertical="center" wrapText="1"/>
      <protection locked="0"/>
    </xf>
    <xf numFmtId="1" fontId="0" fillId="33" borderId="14" xfId="0" applyNumberFormat="1" applyFill="1" applyBorder="1" applyAlignment="1" applyProtection="1">
      <alignment horizontal="center" vertical="center" wrapText="1"/>
      <protection locked="0"/>
    </xf>
    <xf numFmtId="186" fontId="0" fillId="33" borderId="14" xfId="0" applyNumberFormat="1" applyFill="1" applyBorder="1" applyAlignment="1" applyProtection="1">
      <alignment horizontal="center" vertical="center" wrapText="1"/>
      <protection locked="0"/>
    </xf>
    <xf numFmtId="14" fontId="0" fillId="0" borderId="15" xfId="0" applyNumberFormat="1" applyBorder="1" applyAlignment="1">
      <alignment horizontal="center" vertical="center" wrapText="1"/>
    </xf>
    <xf numFmtId="0" fontId="0" fillId="33" borderId="14" xfId="0" applyFill="1" applyBorder="1" applyAlignment="1" applyProtection="1">
      <alignment vertical="center" wrapText="1"/>
      <protection locked="0"/>
    </xf>
    <xf numFmtId="0" fontId="0" fillId="33" borderId="16" xfId="0" applyFill="1" applyBorder="1" applyAlignment="1" applyProtection="1">
      <alignment horizontal="justify" vertical="center" wrapText="1"/>
      <protection locked="0"/>
    </xf>
    <xf numFmtId="0" fontId="0" fillId="0" borderId="0" xfId="0" applyAlignment="1">
      <alignment vertical="center" wrapText="1"/>
    </xf>
    <xf numFmtId="0" fontId="0" fillId="33" borderId="11" xfId="0" applyFill="1" applyBorder="1" applyAlignment="1" applyProtection="1">
      <alignment horizontal="center" vertical="center" wrapText="1"/>
      <protection locked="0"/>
    </xf>
    <xf numFmtId="9" fontId="0" fillId="33" borderId="11" xfId="0" applyNumberFormat="1" applyFill="1" applyBorder="1" applyAlignment="1" applyProtection="1">
      <alignment horizontal="center" vertical="center" wrapText="1"/>
      <protection locked="0"/>
    </xf>
    <xf numFmtId="0" fontId="0" fillId="0" borderId="0" xfId="0" applyAlignment="1">
      <alignment horizontal="center"/>
    </xf>
    <xf numFmtId="0" fontId="0" fillId="0" borderId="0" xfId="0" applyAlignment="1">
      <alignment horizontal="justify" vertical="center"/>
    </xf>
    <xf numFmtId="0" fontId="1" fillId="32" borderId="10" xfId="0" applyFont="1" applyFill="1" applyBorder="1" applyAlignment="1" applyProtection="1">
      <alignment horizontal="justify" vertical="center"/>
      <protection/>
    </xf>
    <xf numFmtId="0" fontId="1" fillId="32" borderId="11" xfId="0" applyFont="1" applyFill="1" applyBorder="1" applyAlignment="1" applyProtection="1">
      <alignment horizontal="center" vertical="center"/>
      <protection/>
    </xf>
    <xf numFmtId="0" fontId="0" fillId="0" borderId="11" xfId="0" applyBorder="1" applyAlignment="1">
      <alignment/>
    </xf>
    <xf numFmtId="0" fontId="1" fillId="32" borderId="11" xfId="0" applyFont="1" applyFill="1" applyBorder="1" applyAlignment="1" applyProtection="1">
      <alignment horizontal="justify" vertical="center"/>
      <protection/>
    </xf>
    <xf numFmtId="0" fontId="1" fillId="32" borderId="11" xfId="0" applyFont="1" applyFill="1" applyBorder="1" applyAlignment="1" applyProtection="1">
      <alignment horizontal="justify" vertical="center" wrapText="1"/>
      <protection/>
    </xf>
    <xf numFmtId="0" fontId="1" fillId="32" borderId="11" xfId="0" applyFont="1" applyFill="1" applyBorder="1" applyAlignment="1" applyProtection="1">
      <alignment horizontal="center" vertical="center" wrapText="1"/>
      <protection/>
    </xf>
    <xf numFmtId="9" fontId="0" fillId="34" borderId="11" xfId="76"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7" fillId="33" borderId="17" xfId="0" applyFont="1" applyFill="1" applyBorder="1" applyAlignment="1" applyProtection="1">
      <alignment horizontal="center" vertical="center" wrapText="1"/>
      <protection locked="0"/>
    </xf>
    <xf numFmtId="3" fontId="9" fillId="0" borderId="11" xfId="0" applyNumberFormat="1" applyFont="1" applyFill="1" applyBorder="1" applyAlignment="1">
      <alignment horizontal="center" vertical="center" wrapText="1"/>
    </xf>
    <xf numFmtId="0" fontId="7" fillId="0" borderId="17" xfId="0" applyFont="1" applyFill="1" applyBorder="1" applyAlignment="1" applyProtection="1">
      <alignment horizontal="center" vertical="center" wrapText="1"/>
      <protection locked="0"/>
    </xf>
    <xf numFmtId="0" fontId="8" fillId="33" borderId="11" xfId="0" applyFont="1" applyFill="1" applyBorder="1" applyAlignment="1">
      <alignment horizontal="justify" vertical="center" wrapText="1"/>
    </xf>
    <xf numFmtId="3" fontId="0" fillId="0" borderId="0" xfId="0" applyNumberFormat="1" applyAlignment="1">
      <alignment/>
    </xf>
    <xf numFmtId="0" fontId="1" fillId="32" borderId="10" xfId="0" applyFont="1" applyFill="1" applyBorder="1" applyAlignment="1" applyProtection="1">
      <alignment horizontal="center" vertical="center" wrapText="1"/>
      <protection/>
    </xf>
    <xf numFmtId="0" fontId="1" fillId="32" borderId="18" xfId="0" applyFont="1" applyFill="1" applyBorder="1" applyAlignment="1" applyProtection="1">
      <alignment horizontal="center" vertical="center" wrapText="1"/>
      <protection/>
    </xf>
    <xf numFmtId="9" fontId="0" fillId="34" borderId="19" xfId="76" applyFont="1" applyFill="1" applyBorder="1" applyAlignment="1" applyProtection="1">
      <alignment horizontal="center" vertical="center" wrapText="1"/>
      <protection locked="0"/>
    </xf>
    <xf numFmtId="0" fontId="0" fillId="35" borderId="0" xfId="0" applyFont="1" applyFill="1" applyBorder="1" applyAlignment="1">
      <alignment horizontal="center" vertical="center" wrapText="1"/>
    </xf>
    <xf numFmtId="0" fontId="0" fillId="0" borderId="11" xfId="0" applyFont="1" applyBorder="1" applyAlignment="1">
      <alignment horizontal="center" vertical="center"/>
    </xf>
    <xf numFmtId="0" fontId="10" fillId="35" borderId="11" xfId="0" applyFont="1" applyFill="1" applyBorder="1" applyAlignment="1" applyProtection="1">
      <alignment horizontal="center" vertical="center" wrapText="1"/>
      <protection/>
    </xf>
    <xf numFmtId="9" fontId="10" fillId="35" borderId="20" xfId="0" applyNumberFormat="1" applyFont="1" applyFill="1" applyBorder="1" applyAlignment="1" applyProtection="1">
      <alignment horizontal="center" vertical="center" wrapText="1"/>
      <protection/>
    </xf>
    <xf numFmtId="9" fontId="10" fillId="35" borderId="11" xfId="0" applyNumberFormat="1" applyFont="1" applyFill="1" applyBorder="1" applyAlignment="1" applyProtection="1">
      <alignment horizontal="center" vertical="center" wrapText="1"/>
      <protection/>
    </xf>
    <xf numFmtId="9" fontId="10" fillId="35" borderId="11" xfId="76" applyFont="1" applyFill="1" applyBorder="1" applyAlignment="1" applyProtection="1">
      <alignment horizontal="center" vertical="center" wrapText="1"/>
      <protection/>
    </xf>
    <xf numFmtId="0" fontId="10" fillId="35" borderId="11" xfId="0" applyFont="1" applyFill="1" applyBorder="1" applyAlignment="1">
      <alignment horizontal="justify" vertical="center" wrapText="1"/>
    </xf>
    <xf numFmtId="0" fontId="10" fillId="35" borderId="11" xfId="0" applyFont="1" applyFill="1" applyBorder="1" applyAlignment="1">
      <alignment horizontal="center" vertical="center" wrapText="1"/>
    </xf>
    <xf numFmtId="9" fontId="10" fillId="35" borderId="20" xfId="77" applyFont="1" applyFill="1" applyBorder="1" applyAlignment="1" applyProtection="1">
      <alignment horizontal="center" vertical="center" wrapText="1"/>
      <protection/>
    </xf>
    <xf numFmtId="9" fontId="10" fillId="35" borderId="11" xfId="77" applyFont="1" applyFill="1" applyBorder="1" applyAlignment="1" applyProtection="1">
      <alignment horizontal="center" vertical="center" wrapText="1"/>
      <protection/>
    </xf>
    <xf numFmtId="9" fontId="12" fillId="35" borderId="11" xfId="77" applyFont="1" applyFill="1" applyBorder="1" applyAlignment="1" applyProtection="1">
      <alignment horizontal="center" vertical="center" wrapText="1"/>
      <protection/>
    </xf>
    <xf numFmtId="0" fontId="10" fillId="35" borderId="11" xfId="74" applyFont="1" applyFill="1" applyBorder="1" applyAlignment="1" applyProtection="1">
      <alignment horizontal="center" vertical="center"/>
      <protection/>
    </xf>
    <xf numFmtId="0" fontId="10" fillId="35" borderId="11" xfId="65" applyFont="1" applyFill="1" applyBorder="1" applyAlignment="1" applyProtection="1">
      <alignment horizontal="center" vertical="center" wrapText="1"/>
      <protection/>
    </xf>
    <xf numFmtId="0" fontId="10" fillId="35" borderId="11" xfId="0" applyFont="1" applyFill="1" applyBorder="1" applyAlignment="1" applyProtection="1">
      <alignment horizontal="justify" vertical="center" wrapText="1"/>
      <protection/>
    </xf>
    <xf numFmtId="49" fontId="10" fillId="35" borderId="11" xfId="0" applyNumberFormat="1" applyFont="1" applyFill="1" applyBorder="1" applyAlignment="1" applyProtection="1">
      <alignment horizontal="center" vertical="center" wrapText="1"/>
      <protection/>
    </xf>
    <xf numFmtId="0" fontId="10" fillId="35" borderId="21" xfId="0" applyFont="1" applyFill="1" applyBorder="1" applyAlignment="1">
      <alignment horizontal="center" vertical="center" wrapText="1"/>
    </xf>
    <xf numFmtId="0" fontId="10" fillId="35" borderId="0" xfId="0" applyFont="1" applyFill="1" applyBorder="1" applyAlignment="1" applyProtection="1">
      <alignment horizontal="justify" vertical="center" wrapText="1"/>
      <protection/>
    </xf>
    <xf numFmtId="0" fontId="10" fillId="35" borderId="21" xfId="0" applyFont="1" applyFill="1" applyBorder="1" applyAlignment="1">
      <alignment horizontal="justify" vertical="center" wrapText="1"/>
    </xf>
    <xf numFmtId="184" fontId="0" fillId="33" borderId="14" xfId="62" applyFont="1" applyFill="1" applyBorder="1" applyAlignment="1" applyProtection="1">
      <alignment horizontal="center" vertical="center" wrapText="1"/>
      <protection locked="0"/>
    </xf>
    <xf numFmtId="0" fontId="0" fillId="33" borderId="22" xfId="0" applyFont="1" applyFill="1" applyBorder="1" applyAlignment="1" applyProtection="1">
      <alignment horizontal="justify" vertical="center" wrapText="1"/>
      <protection locked="0"/>
    </xf>
    <xf numFmtId="191" fontId="0" fillId="33" borderId="14" xfId="59" applyNumberFormat="1" applyFont="1" applyFill="1" applyBorder="1" applyAlignment="1" applyProtection="1">
      <alignment horizontal="center" vertical="center" wrapText="1"/>
      <protection locked="0"/>
    </xf>
    <xf numFmtId="191" fontId="0" fillId="0" borderId="0" xfId="0" applyNumberFormat="1" applyAlignment="1">
      <alignment/>
    </xf>
    <xf numFmtId="184" fontId="0" fillId="0" borderId="0" xfId="0" applyNumberFormat="1" applyAlignment="1">
      <alignment/>
    </xf>
    <xf numFmtId="9" fontId="0" fillId="0" borderId="0" xfId="88" applyFont="1" applyAlignment="1">
      <alignment/>
    </xf>
    <xf numFmtId="0" fontId="0" fillId="0" borderId="0" xfId="0" applyFont="1" applyAlignment="1">
      <alignment horizontal="center" vertical="center"/>
    </xf>
    <xf numFmtId="0" fontId="0" fillId="33" borderId="11" xfId="0" applyFont="1" applyFill="1" applyBorder="1" applyAlignment="1" applyProtection="1">
      <alignment horizontal="justify" vertical="center" wrapText="1"/>
      <protection locked="0"/>
    </xf>
    <xf numFmtId="10" fontId="0" fillId="33" borderId="11" xfId="0" applyNumberFormat="1" applyFill="1" applyBorder="1" applyAlignment="1" applyProtection="1">
      <alignment horizontal="center" vertical="center" wrapText="1"/>
      <protection locked="0"/>
    </xf>
    <xf numFmtId="1" fontId="0" fillId="33" borderId="11" xfId="0" applyNumberFormat="1" applyFill="1" applyBorder="1" applyAlignment="1" applyProtection="1">
      <alignment horizontal="center" vertical="center" wrapText="1"/>
      <protection locked="0"/>
    </xf>
    <xf numFmtId="3" fontId="8" fillId="33" borderId="11" xfId="59" applyNumberFormat="1" applyFont="1" applyFill="1" applyBorder="1" applyAlignment="1" applyProtection="1">
      <alignment horizontal="center" vertical="center" wrapText="1"/>
      <protection/>
    </xf>
    <xf numFmtId="0" fontId="8" fillId="33" borderId="11" xfId="0" applyFont="1" applyFill="1" applyBorder="1" applyAlignment="1">
      <alignment vertical="center" wrapText="1"/>
    </xf>
    <xf numFmtId="0" fontId="8" fillId="33" borderId="20" xfId="0" applyFont="1" applyFill="1" applyBorder="1" applyAlignment="1">
      <alignment vertical="center" wrapText="1"/>
    </xf>
    <xf numFmtId="3" fontId="8" fillId="0" borderId="11" xfId="59" applyNumberFormat="1" applyFont="1" applyFill="1" applyBorder="1" applyAlignment="1" applyProtection="1">
      <alignment horizontal="center" vertical="center" wrapText="1"/>
      <protection/>
    </xf>
    <xf numFmtId="3" fontId="4" fillId="33" borderId="11" xfId="59" applyNumberFormat="1" applyFont="1" applyFill="1" applyBorder="1" applyAlignment="1">
      <alignment horizontal="center" vertical="center" wrapText="1"/>
    </xf>
    <xf numFmtId="0" fontId="0" fillId="0" borderId="0" xfId="0" applyFont="1" applyAlignment="1">
      <alignment/>
    </xf>
    <xf numFmtId="9" fontId="9" fillId="0" borderId="11" xfId="88" applyFont="1" applyFill="1" applyBorder="1" applyAlignment="1">
      <alignment horizontal="center" vertical="center" wrapText="1"/>
    </xf>
    <xf numFmtId="0" fontId="1" fillId="32" borderId="10" xfId="0" applyFont="1" applyFill="1" applyBorder="1" applyAlignment="1" applyProtection="1">
      <alignment horizontal="center" vertical="center"/>
      <protection/>
    </xf>
    <xf numFmtId="0" fontId="0" fillId="0" borderId="0" xfId="0" applyAlignment="1">
      <alignment/>
    </xf>
    <xf numFmtId="0" fontId="1" fillId="32" borderId="11" xfId="0" applyFont="1" applyFill="1" applyBorder="1" applyAlignment="1" applyProtection="1">
      <alignment horizontal="center" vertical="center"/>
      <protection/>
    </xf>
    <xf numFmtId="0" fontId="0" fillId="0" borderId="11" xfId="0" applyBorder="1" applyAlignment="1">
      <alignment/>
    </xf>
    <xf numFmtId="0" fontId="9" fillId="0" borderId="11" xfId="0" applyFont="1" applyFill="1" applyBorder="1" applyAlignment="1">
      <alignment horizontal="left" vertical="center" wrapText="1"/>
    </xf>
    <xf numFmtId="0" fontId="10" fillId="0" borderId="20" xfId="0" applyFont="1" applyFill="1" applyBorder="1" applyAlignment="1" applyProtection="1">
      <alignment horizontal="justify" vertical="center" wrapText="1"/>
      <protection/>
    </xf>
    <xf numFmtId="0" fontId="10" fillId="33" borderId="11" xfId="0" applyFont="1" applyFill="1" applyBorder="1" applyAlignment="1">
      <alignment vertical="center" wrapText="1"/>
    </xf>
    <xf numFmtId="1" fontId="10" fillId="33"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justify" vertical="center" wrapText="1"/>
      <protection/>
    </xf>
    <xf numFmtId="9" fontId="10" fillId="0" borderId="20" xfId="77" applyFont="1" applyFill="1" applyBorder="1" applyAlignment="1" applyProtection="1">
      <alignment horizontal="justify" vertical="center" wrapText="1"/>
      <protection/>
    </xf>
    <xf numFmtId="9" fontId="10" fillId="0" borderId="11" xfId="77" applyFont="1" applyFill="1" applyBorder="1" applyAlignment="1" applyProtection="1">
      <alignment horizontal="justify" vertical="center" wrapText="1"/>
      <protection/>
    </xf>
    <xf numFmtId="0" fontId="10" fillId="0" borderId="11" xfId="0" applyFont="1" applyFill="1" applyBorder="1" applyAlignment="1">
      <alignment horizontal="justify" vertical="center" wrapText="1"/>
    </xf>
    <xf numFmtId="0" fontId="10" fillId="0" borderId="11" xfId="0" applyFont="1" applyFill="1" applyBorder="1" applyAlignment="1">
      <alignment horizontal="center" vertical="center" wrapText="1"/>
    </xf>
    <xf numFmtId="9" fontId="10" fillId="0" borderId="20" xfId="0" applyNumberFormat="1" applyFont="1" applyFill="1" applyBorder="1" applyAlignment="1" applyProtection="1">
      <alignment horizontal="center" vertical="center" wrapText="1"/>
      <protection/>
    </xf>
    <xf numFmtId="9" fontId="10" fillId="0" borderId="20" xfId="77" applyFont="1" applyFill="1" applyBorder="1" applyAlignment="1" applyProtection="1">
      <alignment horizontal="center" vertical="center" wrapText="1"/>
      <protection/>
    </xf>
    <xf numFmtId="9" fontId="10" fillId="0" borderId="11" xfId="0" applyNumberFormat="1" applyFont="1" applyFill="1" applyBorder="1" applyAlignment="1" applyProtection="1">
      <alignment horizontal="center" vertical="center" wrapText="1"/>
      <protection/>
    </xf>
    <xf numFmtId="9" fontId="10" fillId="0" borderId="11" xfId="77" applyFont="1" applyFill="1" applyBorder="1" applyAlignment="1" applyProtection="1">
      <alignment horizontal="center" vertical="center" wrapText="1"/>
      <protection/>
    </xf>
    <xf numFmtId="9" fontId="10" fillId="0" borderId="11" xfId="80" applyFont="1" applyFill="1" applyBorder="1" applyAlignment="1" applyProtection="1">
      <alignment horizontal="center" vertical="center" wrapText="1"/>
      <protection/>
    </xf>
    <xf numFmtId="9" fontId="10" fillId="0" borderId="11" xfId="78" applyFont="1" applyFill="1" applyBorder="1" applyAlignment="1" applyProtection="1">
      <alignment horizontal="center" vertical="center" wrapText="1"/>
      <protection/>
    </xf>
    <xf numFmtId="9" fontId="10" fillId="0" borderId="21" xfId="0" applyNumberFormat="1" applyFont="1" applyFill="1" applyBorder="1" applyAlignment="1" applyProtection="1">
      <alignment horizontal="center" vertical="center" wrapText="1"/>
      <protection/>
    </xf>
    <xf numFmtId="9" fontId="10" fillId="0" borderId="21" xfId="78" applyFont="1" applyFill="1" applyBorder="1" applyAlignment="1" applyProtection="1">
      <alignment horizontal="center" vertical="center" wrapText="1"/>
      <protection/>
    </xf>
    <xf numFmtId="0" fontId="10" fillId="0" borderId="23" xfId="74" applyNumberFormat="1" applyFont="1" applyFill="1" applyBorder="1" applyAlignment="1" applyProtection="1">
      <alignment horizontal="justify" vertical="center" wrapText="1"/>
      <protection locked="0"/>
    </xf>
    <xf numFmtId="9" fontId="10" fillId="0" borderId="23" xfId="88" applyFont="1" applyFill="1" applyBorder="1" applyAlignment="1" applyProtection="1">
      <alignment horizontal="center" vertical="center" wrapText="1"/>
      <protection/>
    </xf>
    <xf numFmtId="0" fontId="10" fillId="0" borderId="11" xfId="74" applyNumberFormat="1" applyFont="1" applyFill="1" applyBorder="1" applyAlignment="1" applyProtection="1">
      <alignment horizontal="justify" vertical="center" wrapText="1"/>
      <protection locked="0"/>
    </xf>
    <xf numFmtId="1" fontId="10" fillId="0" borderId="11" xfId="74" applyNumberFormat="1" applyFont="1" applyFill="1" applyBorder="1" applyAlignment="1" applyProtection="1">
      <alignment horizontal="center" vertical="center" wrapText="1"/>
      <protection locked="0"/>
    </xf>
    <xf numFmtId="0" fontId="10" fillId="0" borderId="24" xfId="74" applyFont="1" applyBorder="1" applyAlignment="1" applyProtection="1">
      <alignment horizontal="justify" vertical="center"/>
      <protection/>
    </xf>
    <xf numFmtId="0" fontId="10" fillId="0" borderId="11" xfId="73" applyFont="1" applyFill="1" applyBorder="1" applyAlignment="1">
      <alignment horizontal="justify" vertical="center" wrapText="1"/>
      <protection/>
    </xf>
    <xf numFmtId="1" fontId="10" fillId="0" borderId="11" xfId="65" applyNumberFormat="1" applyFont="1" applyFill="1" applyBorder="1" applyAlignment="1" applyProtection="1">
      <alignment horizontal="center" vertical="center" wrapText="1"/>
      <protection/>
    </xf>
    <xf numFmtId="0" fontId="10" fillId="0" borderId="11" xfId="0" applyFont="1" applyBorder="1" applyAlignment="1">
      <alignment horizontal="justify" vertical="center" wrapText="1"/>
    </xf>
    <xf numFmtId="9" fontId="10" fillId="35" borderId="11" xfId="0" applyNumberFormat="1" applyFont="1" applyFill="1" applyBorder="1" applyAlignment="1" applyProtection="1">
      <alignment horizontal="justify" vertical="top" wrapText="1"/>
      <protection/>
    </xf>
    <xf numFmtId="0" fontId="59" fillId="33" borderId="11" xfId="65" applyFont="1" applyFill="1" applyBorder="1" applyAlignment="1">
      <alignment horizontal="justify" vertical="center" wrapText="1"/>
      <protection/>
    </xf>
    <xf numFmtId="0" fontId="59" fillId="33" borderId="11" xfId="0" applyFont="1" applyFill="1" applyBorder="1" applyAlignment="1">
      <alignment vertical="center" wrapText="1"/>
    </xf>
    <xf numFmtId="0" fontId="59" fillId="33" borderId="11" xfId="0" applyFont="1" applyFill="1" applyBorder="1" applyAlignment="1">
      <alignment horizontal="justify" vertical="center" wrapText="1"/>
    </xf>
    <xf numFmtId="9" fontId="10" fillId="0" borderId="11" xfId="82" applyFont="1" applyFill="1" applyBorder="1" applyAlignment="1" applyProtection="1">
      <alignment horizontal="center" vertical="center" wrapText="1"/>
      <protection/>
    </xf>
    <xf numFmtId="9" fontId="10" fillId="0" borderId="11" xfId="88" applyFont="1" applyFill="1" applyBorder="1" applyAlignment="1" applyProtection="1">
      <alignment horizontal="center" vertical="center" wrapText="1"/>
      <protection/>
    </xf>
    <xf numFmtId="9" fontId="10" fillId="0" borderId="25" xfId="88" applyFont="1" applyFill="1" applyBorder="1" applyAlignment="1" applyProtection="1">
      <alignment horizontal="center" vertical="center" wrapText="1"/>
      <protection/>
    </xf>
    <xf numFmtId="0" fontId="10" fillId="33" borderId="11" xfId="0" applyFont="1" applyFill="1" applyBorder="1" applyAlignment="1">
      <alignment horizontal="justify" vertical="center" wrapText="1"/>
    </xf>
    <xf numFmtId="1" fontId="10" fillId="33" borderId="11" xfId="0" applyNumberFormat="1" applyFont="1" applyFill="1" applyBorder="1" applyAlignment="1" applyProtection="1">
      <alignment horizontal="center" vertical="center" wrapText="1"/>
      <protection locked="0"/>
    </xf>
    <xf numFmtId="9" fontId="59" fillId="0" borderId="19" xfId="77" applyFont="1" applyFill="1" applyBorder="1" applyAlignment="1" applyProtection="1">
      <alignment horizontal="justify" vertical="center" wrapText="1"/>
      <protection/>
    </xf>
    <xf numFmtId="0" fontId="10" fillId="0" borderId="11" xfId="0" applyFont="1" applyFill="1" applyBorder="1" applyAlignment="1">
      <alignment vertical="top" wrapText="1"/>
    </xf>
    <xf numFmtId="9" fontId="10" fillId="0" borderId="11" xfId="77" applyFont="1" applyFill="1" applyBorder="1" applyAlignment="1" applyProtection="1">
      <alignment vertical="top" wrapText="1"/>
      <protection/>
    </xf>
    <xf numFmtId="1" fontId="10" fillId="0" borderId="11" xfId="0" applyNumberFormat="1" applyFont="1" applyFill="1" applyBorder="1" applyAlignment="1" applyProtection="1">
      <alignment horizontal="center" vertical="center" wrapText="1"/>
      <protection locked="0"/>
    </xf>
    <xf numFmtId="9" fontId="10" fillId="0" borderId="11" xfId="78" applyFont="1" applyFill="1" applyBorder="1" applyAlignment="1" applyProtection="1">
      <alignment horizontal="justify" vertical="center" wrapText="1"/>
      <protection/>
    </xf>
    <xf numFmtId="9" fontId="10" fillId="0" borderId="21" xfId="0" applyNumberFormat="1" applyFont="1" applyFill="1" applyBorder="1" applyAlignment="1" applyProtection="1">
      <alignment horizontal="justify" vertical="center" wrapText="1"/>
      <protection/>
    </xf>
    <xf numFmtId="9" fontId="10" fillId="0" borderId="11" xfId="0" applyNumberFormat="1" applyFont="1" applyFill="1" applyBorder="1" applyAlignment="1" applyProtection="1">
      <alignment horizontal="justify" vertical="center" wrapText="1"/>
      <protection/>
    </xf>
    <xf numFmtId="0" fontId="10" fillId="0" borderId="24" xfId="74" applyFont="1" applyBorder="1" applyAlignment="1" applyProtection="1">
      <alignment horizontal="center" vertical="center" wrapText="1"/>
      <protection/>
    </xf>
    <xf numFmtId="9" fontId="10" fillId="0" borderId="19" xfId="88" applyFont="1" applyFill="1" applyBorder="1" applyAlignment="1" applyProtection="1">
      <alignment horizontal="center" vertical="center" wrapText="1"/>
      <protection/>
    </xf>
    <xf numFmtId="0" fontId="10" fillId="0" borderId="11" xfId="65" applyFont="1" applyFill="1" applyBorder="1" applyAlignment="1">
      <alignment horizontal="center" vertical="center" wrapText="1"/>
      <protection/>
    </xf>
    <xf numFmtId="0" fontId="10" fillId="0" borderId="11" xfId="0" applyFont="1" applyFill="1" applyBorder="1" applyAlignment="1" applyProtection="1">
      <alignment horizontal="center" vertical="center" wrapText="1"/>
      <protection/>
    </xf>
    <xf numFmtId="195" fontId="10" fillId="0" borderId="26" xfId="55" applyNumberFormat="1" applyFont="1" applyFill="1" applyBorder="1" applyAlignment="1" applyProtection="1">
      <alignment horizontal="center" vertical="center" wrapText="1"/>
      <protection/>
    </xf>
    <xf numFmtId="3" fontId="10" fillId="0" borderId="11" xfId="0" applyNumberFormat="1"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0" fontId="10" fillId="0" borderId="11" xfId="0" applyFont="1" applyFill="1" applyBorder="1" applyAlignment="1" applyProtection="1">
      <alignment horizontal="center" vertical="center"/>
      <protection/>
    </xf>
    <xf numFmtId="3" fontId="10" fillId="0" borderId="11" xfId="0" applyNumberFormat="1" applyFont="1" applyFill="1" applyBorder="1" applyAlignment="1" applyProtection="1">
      <alignment horizontal="center" vertical="center" wrapText="1"/>
      <protection/>
    </xf>
    <xf numFmtId="3" fontId="10" fillId="0" borderId="21" xfId="0" applyNumberFormat="1" applyFont="1" applyFill="1" applyBorder="1" applyAlignment="1">
      <alignment horizontal="center" vertical="center" wrapText="1"/>
    </xf>
    <xf numFmtId="0" fontId="30" fillId="0" borderId="23" xfId="74" applyFont="1" applyFill="1" applyBorder="1" applyAlignment="1">
      <alignment horizontal="center" vertical="center" wrapText="1"/>
      <protection/>
    </xf>
    <xf numFmtId="0" fontId="10" fillId="0" borderId="23" xfId="74" applyFont="1" applyFill="1" applyBorder="1" applyAlignment="1">
      <alignment horizontal="center" vertical="center" wrapText="1"/>
      <protection/>
    </xf>
    <xf numFmtId="0" fontId="10" fillId="0" borderId="11" xfId="74" applyFont="1" applyFill="1" applyBorder="1" applyAlignment="1">
      <alignment horizontal="center" vertical="center" wrapText="1"/>
      <protection/>
    </xf>
    <xf numFmtId="0" fontId="10" fillId="35" borderId="11" xfId="74" applyFont="1" applyFill="1" applyBorder="1" applyAlignment="1">
      <alignment horizontal="center" vertical="center" wrapText="1"/>
      <protection/>
    </xf>
    <xf numFmtId="179" fontId="10" fillId="0" borderId="24" xfId="55" applyFont="1" applyFill="1" applyBorder="1" applyAlignment="1">
      <alignment horizontal="center" vertical="center" wrapText="1"/>
    </xf>
    <xf numFmtId="0" fontId="10" fillId="0" borderId="24" xfId="74" applyFont="1" applyFill="1" applyBorder="1" applyAlignment="1">
      <alignment horizontal="center" vertical="center" wrapText="1"/>
      <protection/>
    </xf>
    <xf numFmtId="202" fontId="10" fillId="0" borderId="11" xfId="63" applyNumberFormat="1" applyFont="1" applyFill="1" applyBorder="1" applyAlignment="1">
      <alignment horizontal="center" vertical="center" wrapText="1"/>
    </xf>
    <xf numFmtId="202" fontId="10" fillId="0" borderId="11" xfId="63" applyNumberFormat="1" applyFont="1" applyFill="1" applyBorder="1" applyAlignment="1" applyProtection="1">
      <alignment horizontal="center" vertical="center" wrapText="1"/>
      <protection/>
    </xf>
    <xf numFmtId="195" fontId="10" fillId="0" borderId="11" xfId="58" applyNumberFormat="1" applyFont="1" applyFill="1" applyBorder="1" applyAlignment="1">
      <alignment horizontal="center" vertical="center" wrapText="1"/>
    </xf>
    <xf numFmtId="0" fontId="10" fillId="35" borderId="11" xfId="77" applyNumberFormat="1" applyFont="1" applyFill="1" applyBorder="1" applyAlignment="1">
      <alignment horizontal="center" vertical="top" wrapText="1"/>
    </xf>
    <xf numFmtId="0" fontId="10" fillId="35" borderId="11" xfId="0" applyFont="1" applyFill="1" applyBorder="1" applyAlignment="1">
      <alignment horizontal="center" vertical="top" wrapText="1"/>
    </xf>
    <xf numFmtId="0" fontId="10" fillId="0" borderId="11" xfId="73" applyFont="1" applyFill="1" applyBorder="1" applyAlignment="1">
      <alignment horizontal="center" vertical="center" wrapText="1"/>
      <protection/>
    </xf>
    <xf numFmtId="9" fontId="10" fillId="0" borderId="11" xfId="88" applyFont="1" applyFill="1" applyBorder="1" applyAlignment="1" applyProtection="1">
      <alignment horizontal="center" vertical="center" wrapText="1"/>
      <protection locked="0"/>
    </xf>
    <xf numFmtId="1" fontId="10" fillId="0" borderId="11" xfId="88" applyNumberFormat="1" applyFont="1" applyFill="1" applyBorder="1" applyAlignment="1" applyProtection="1">
      <alignment horizontal="center" vertical="center" wrapText="1"/>
      <protection locked="0"/>
    </xf>
    <xf numFmtId="0" fontId="10" fillId="0" borderId="11" xfId="0" applyFont="1" applyFill="1" applyBorder="1" applyAlignment="1">
      <alignment horizontal="center" vertical="center"/>
    </xf>
    <xf numFmtId="9" fontId="10" fillId="0" borderId="26" xfId="77" applyFont="1" applyFill="1" applyBorder="1" applyAlignment="1" applyProtection="1">
      <alignment horizontal="center" vertical="center" wrapText="1"/>
      <protection/>
    </xf>
    <xf numFmtId="9" fontId="10" fillId="0" borderId="11" xfId="78" applyFont="1" applyFill="1" applyBorder="1" applyAlignment="1" applyProtection="1">
      <alignment horizontal="center" vertical="center" wrapText="1"/>
      <protection locked="0"/>
    </xf>
    <xf numFmtId="9" fontId="10" fillId="0" borderId="11" xfId="77" applyFont="1" applyFill="1" applyBorder="1" applyAlignment="1" applyProtection="1">
      <alignment horizontal="center" vertical="center" wrapText="1"/>
      <protection locked="0"/>
    </xf>
    <xf numFmtId="9" fontId="10" fillId="0" borderId="11" xfId="0" applyNumberFormat="1" applyFont="1" applyFill="1" applyBorder="1" applyAlignment="1" applyProtection="1">
      <alignment horizontal="center" vertical="center"/>
      <protection/>
    </xf>
    <xf numFmtId="194" fontId="10" fillId="0" borderId="11" xfId="78" applyNumberFormat="1" applyFont="1" applyFill="1" applyBorder="1" applyAlignment="1" applyProtection="1">
      <alignment horizontal="center" vertical="center" wrapText="1"/>
      <protection/>
    </xf>
    <xf numFmtId="4" fontId="10" fillId="0" borderId="21" xfId="78" applyNumberFormat="1" applyFont="1" applyFill="1" applyBorder="1" applyAlignment="1" applyProtection="1">
      <alignment horizontal="center" vertical="center" wrapText="1"/>
      <protection/>
    </xf>
    <xf numFmtId="1" fontId="10" fillId="0" borderId="11" xfId="78" applyNumberFormat="1" applyFont="1" applyFill="1" applyBorder="1" applyAlignment="1" applyProtection="1">
      <alignment horizontal="center" vertical="center" wrapText="1"/>
      <protection/>
    </xf>
    <xf numFmtId="9" fontId="10" fillId="0" borderId="23" xfId="88" applyFont="1" applyFill="1" applyBorder="1" applyAlignment="1" applyProtection="1">
      <alignment horizontal="center" vertical="center" wrapText="1"/>
      <protection locked="0"/>
    </xf>
    <xf numFmtId="9" fontId="10" fillId="0" borderId="11" xfId="88" applyNumberFormat="1" applyFont="1" applyFill="1" applyBorder="1" applyAlignment="1" applyProtection="1">
      <alignment horizontal="center" vertical="center" wrapText="1"/>
      <protection locked="0"/>
    </xf>
    <xf numFmtId="10" fontId="10" fillId="33" borderId="11" xfId="77" applyNumberFormat="1" applyFont="1" applyFill="1" applyBorder="1" applyAlignment="1" applyProtection="1">
      <alignment horizontal="center" vertical="center" wrapText="1"/>
      <protection locked="0"/>
    </xf>
    <xf numFmtId="9" fontId="10" fillId="0" borderId="11" xfId="77" applyNumberFormat="1" applyFont="1" applyFill="1" applyBorder="1" applyAlignment="1" applyProtection="1">
      <alignment horizontal="center" vertical="center" wrapText="1"/>
      <protection locked="0"/>
    </xf>
    <xf numFmtId="194" fontId="10" fillId="35" borderId="11" xfId="77" applyNumberFormat="1" applyFont="1" applyFill="1" applyBorder="1" applyAlignment="1" applyProtection="1">
      <alignment horizontal="center" vertical="top" wrapText="1"/>
      <protection locked="0"/>
    </xf>
    <xf numFmtId="9" fontId="10" fillId="33" borderId="11" xfId="77" applyNumberFormat="1" applyFont="1" applyFill="1" applyBorder="1" applyAlignment="1" applyProtection="1">
      <alignment horizontal="center" vertical="center" wrapText="1"/>
      <protection locked="0"/>
    </xf>
    <xf numFmtId="203" fontId="10" fillId="33" borderId="11" xfId="58" applyNumberFormat="1" applyFont="1" applyFill="1" applyBorder="1" applyAlignment="1" applyProtection="1">
      <alignment horizontal="center" vertical="center" wrapText="1"/>
      <protection locked="0"/>
    </xf>
    <xf numFmtId="193" fontId="10" fillId="33" borderId="11" xfId="77" applyNumberFormat="1" applyFont="1" applyFill="1" applyBorder="1" applyAlignment="1" applyProtection="1">
      <alignment horizontal="center" vertical="center" wrapText="1"/>
      <protection locked="0"/>
    </xf>
    <xf numFmtId="194" fontId="10" fillId="0" borderId="11" xfId="77" applyNumberFormat="1" applyFont="1" applyFill="1" applyBorder="1" applyAlignment="1" applyProtection="1">
      <alignment horizontal="center" vertical="center" wrapText="1"/>
      <protection/>
    </xf>
    <xf numFmtId="9" fontId="10" fillId="0" borderId="11" xfId="88" applyFont="1" applyFill="1" applyBorder="1" applyAlignment="1" applyProtection="1">
      <alignment horizontal="justify" vertical="center" wrapText="1"/>
      <protection/>
    </xf>
    <xf numFmtId="0" fontId="10" fillId="0" borderId="11" xfId="0" applyFont="1" applyFill="1" applyBorder="1" applyAlignment="1" applyProtection="1">
      <alignment horizontal="justify" vertical="top" wrapText="1"/>
      <protection/>
    </xf>
    <xf numFmtId="0" fontId="10" fillId="35" borderId="11" xfId="77" applyNumberFormat="1" applyFont="1" applyFill="1" applyBorder="1" applyAlignment="1" applyProtection="1">
      <alignment horizontal="justify" vertical="center" wrapText="1"/>
      <protection/>
    </xf>
    <xf numFmtId="9" fontId="10" fillId="0" borderId="11" xfId="77" applyFont="1" applyFill="1" applyBorder="1" applyAlignment="1" applyProtection="1">
      <alignment horizontal="justify" vertical="top" wrapText="1"/>
      <protection/>
    </xf>
    <xf numFmtId="0" fontId="10" fillId="0" borderId="27" xfId="74" applyFont="1" applyFill="1" applyBorder="1" applyAlignment="1" applyProtection="1">
      <alignment horizontal="justify" vertical="center" wrapText="1"/>
      <protection locked="0"/>
    </xf>
    <xf numFmtId="9" fontId="10" fillId="35" borderId="11" xfId="78" applyFont="1" applyFill="1" applyBorder="1" applyAlignment="1" applyProtection="1">
      <alignment horizontal="justify" vertical="center" wrapText="1"/>
      <protection/>
    </xf>
    <xf numFmtId="0" fontId="10" fillId="0" borderId="28" xfId="74" applyNumberFormat="1" applyFont="1" applyFill="1" applyBorder="1" applyAlignment="1" applyProtection="1">
      <alignment horizontal="justify" vertical="center" wrapText="1"/>
      <protection locked="0"/>
    </xf>
    <xf numFmtId="0" fontId="10" fillId="0" borderId="27" xfId="74" applyNumberFormat="1" applyFont="1" applyFill="1" applyBorder="1" applyAlignment="1" applyProtection="1">
      <alignment horizontal="justify" vertical="center" wrapText="1"/>
      <protection locked="0"/>
    </xf>
    <xf numFmtId="9" fontId="34" fillId="0" borderId="11" xfId="88" applyFont="1" applyFill="1" applyBorder="1" applyAlignment="1" applyProtection="1">
      <alignment horizontal="justify" vertical="justify" wrapText="1" readingOrder="1"/>
      <protection/>
    </xf>
    <xf numFmtId="0" fontId="34" fillId="0" borderId="11" xfId="0" applyFont="1" applyFill="1" applyBorder="1" applyAlignment="1" applyProtection="1">
      <alignment horizontal="justify" vertical="center" wrapText="1"/>
      <protection/>
    </xf>
    <xf numFmtId="0" fontId="10" fillId="0" borderId="11" xfId="58" applyNumberFormat="1" applyFont="1" applyFill="1" applyBorder="1" applyAlignment="1" applyProtection="1">
      <alignment horizontal="justify" vertical="center" wrapText="1"/>
      <protection/>
    </xf>
    <xf numFmtId="0" fontId="10" fillId="35" borderId="11" xfId="0" applyFont="1" applyFill="1" applyBorder="1" applyAlignment="1" applyProtection="1">
      <alignment horizontal="justify" vertical="top" wrapText="1"/>
      <protection/>
    </xf>
    <xf numFmtId="0" fontId="10" fillId="33" borderId="27" xfId="0" applyFont="1" applyFill="1" applyBorder="1" applyAlignment="1" applyProtection="1">
      <alignment horizontal="justify" vertical="center" wrapText="1"/>
      <protection/>
    </xf>
    <xf numFmtId="0" fontId="10" fillId="0" borderId="11" xfId="73" applyFont="1" applyFill="1" applyBorder="1" applyAlignment="1" applyProtection="1">
      <alignment horizontal="justify" vertical="center" wrapText="1"/>
      <protection locked="0"/>
    </xf>
  </cellXfs>
  <cellStyles count="8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Hipervínculo 2_ANEXO 3 FORMATO PLAN DE ACCIÓN DE mayo 22 de 2013" xfId="49"/>
    <cellStyle name="Hipervínculo 3" xfId="50"/>
    <cellStyle name="Hipervínculo 3 2" xfId="51"/>
    <cellStyle name="Hipervínculo 3_ANEXO 3 FORMATO PLAN DE ACCIÓN DE mayo 22 de 2013" xfId="52"/>
    <cellStyle name="Followed Hyperlink" xfId="53"/>
    <cellStyle name="Incorrecto" xfId="54"/>
    <cellStyle name="Comma" xfId="55"/>
    <cellStyle name="Comma [0]" xfId="56"/>
    <cellStyle name="Millares 2" xfId="57"/>
    <cellStyle name="Millares 2 2" xfId="58"/>
    <cellStyle name="Millares 3" xfId="59"/>
    <cellStyle name="Currency" xfId="60"/>
    <cellStyle name="Currency [0]" xfId="61"/>
    <cellStyle name="Moneda [0] 2" xfId="62"/>
    <cellStyle name="Moneda 2" xfId="63"/>
    <cellStyle name="Neutral" xfId="64"/>
    <cellStyle name="Normal 2" xfId="65"/>
    <cellStyle name="Normal 2 2" xfId="66"/>
    <cellStyle name="Normal 2 2 2" xfId="67"/>
    <cellStyle name="Normal 2 2_ANEXO 3 FORMATO PLAN DE ACCIÓN DE mayo 22 de 2013" xfId="68"/>
    <cellStyle name="Normal 2 3" xfId="69"/>
    <cellStyle name="Normal 2 3 2" xfId="70"/>
    <cellStyle name="Normal 2 3_ANEXO 3 FORMATO PLAN DE ACCIÓN DE mayo 22 de 2013" xfId="71"/>
    <cellStyle name="Normal 3" xfId="72"/>
    <cellStyle name="Normal_Propuesta Plan de Acción Versión 2.0 OCI" xfId="73"/>
    <cellStyle name="Normal_Propuesta Plan de Acción Versión 2.0 R.F. y J.C." xfId="74"/>
    <cellStyle name="Notas" xfId="75"/>
    <cellStyle name="Percent" xfId="76"/>
    <cellStyle name="Porcentaje 2" xfId="77"/>
    <cellStyle name="Porcentaje 2 2" xfId="78"/>
    <cellStyle name="Porcentaje 3" xfId="79"/>
    <cellStyle name="Porcentaje 3 2" xfId="80"/>
    <cellStyle name="Porcentaje 4" xfId="81"/>
    <cellStyle name="Porcentaje 4 2" xfId="82"/>
    <cellStyle name="Porcentaje 5" xfId="83"/>
    <cellStyle name="Porcentaje 5 2" xfId="84"/>
    <cellStyle name="Porcentaje 5 3" xfId="85"/>
    <cellStyle name="Porcentaje 6" xfId="86"/>
    <cellStyle name="Porcentaje 7" xfId="87"/>
    <cellStyle name="Porcentaje 8" xfId="88"/>
    <cellStyle name="Salida" xfId="89"/>
    <cellStyle name="Texto de advertencia" xfId="90"/>
    <cellStyle name="Texto explicativo" xfId="91"/>
    <cellStyle name="Título" xfId="92"/>
    <cellStyle name="Título 2" xfId="93"/>
    <cellStyle name="Título 3" xfId="94"/>
    <cellStyle name="Total" xfId="95"/>
  </cellStyles>
  <dxfs count="213">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37</xdr:row>
      <xdr:rowOff>0</xdr:rowOff>
    </xdr:from>
    <xdr:to>
      <xdr:col>5</xdr:col>
      <xdr:colOff>733425</xdr:colOff>
      <xdr:row>37</xdr:row>
      <xdr:rowOff>0</xdr:rowOff>
    </xdr:to>
    <xdr:pic>
      <xdr:nvPicPr>
        <xdr:cNvPr id="1" name="Picture 38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381875" y="59007375"/>
          <a:ext cx="581025" cy="0"/>
        </a:xfrm>
        <a:prstGeom prst="rect">
          <a:avLst/>
        </a:prstGeom>
        <a:noFill/>
        <a:ln w="9525" cmpd="sng">
          <a:noFill/>
        </a:ln>
      </xdr:spPr>
    </xdr:pic>
    <xdr:clientData/>
  </xdr:twoCellAnchor>
  <xdr:twoCellAnchor>
    <xdr:from>
      <xdr:col>5</xdr:col>
      <xdr:colOff>152400</xdr:colOff>
      <xdr:row>37</xdr:row>
      <xdr:rowOff>0</xdr:rowOff>
    </xdr:from>
    <xdr:to>
      <xdr:col>5</xdr:col>
      <xdr:colOff>733425</xdr:colOff>
      <xdr:row>37</xdr:row>
      <xdr:rowOff>0</xdr:rowOff>
    </xdr:to>
    <xdr:pic>
      <xdr:nvPicPr>
        <xdr:cNvPr id="2" name="Picture 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381875" y="59007375"/>
          <a:ext cx="581025" cy="0"/>
        </a:xfrm>
        <a:prstGeom prst="rect">
          <a:avLst/>
        </a:prstGeom>
        <a:noFill/>
        <a:ln w="9525" cmpd="sng">
          <a:noFill/>
        </a:ln>
      </xdr:spPr>
    </xdr:pic>
    <xdr:clientData/>
  </xdr:twoCellAnchor>
  <xdr:twoCellAnchor>
    <xdr:from>
      <xdr:col>5</xdr:col>
      <xdr:colOff>152400</xdr:colOff>
      <xdr:row>37</xdr:row>
      <xdr:rowOff>0</xdr:rowOff>
    </xdr:from>
    <xdr:to>
      <xdr:col>5</xdr:col>
      <xdr:colOff>733425</xdr:colOff>
      <xdr:row>37</xdr:row>
      <xdr:rowOff>0</xdr:rowOff>
    </xdr:to>
    <xdr:pic>
      <xdr:nvPicPr>
        <xdr:cNvPr id="3" name="Picture 38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381875" y="59007375"/>
          <a:ext cx="581025" cy="0"/>
        </a:xfrm>
        <a:prstGeom prst="rect">
          <a:avLst/>
        </a:prstGeom>
        <a:noFill/>
        <a:ln w="9525" cmpd="sng">
          <a:noFill/>
        </a:ln>
      </xdr:spPr>
    </xdr:pic>
    <xdr:clientData/>
  </xdr:twoCellAnchor>
  <xdr:twoCellAnchor>
    <xdr:from>
      <xdr:col>5</xdr:col>
      <xdr:colOff>152400</xdr:colOff>
      <xdr:row>37</xdr:row>
      <xdr:rowOff>0</xdr:rowOff>
    </xdr:from>
    <xdr:to>
      <xdr:col>5</xdr:col>
      <xdr:colOff>733425</xdr:colOff>
      <xdr:row>37</xdr:row>
      <xdr:rowOff>0</xdr:rowOff>
    </xdr:to>
    <xdr:pic>
      <xdr:nvPicPr>
        <xdr:cNvPr id="4" name="Picture 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381875" y="59007375"/>
          <a:ext cx="581025" cy="0"/>
        </a:xfrm>
        <a:prstGeom prst="rect">
          <a:avLst/>
        </a:prstGeom>
        <a:noFill/>
        <a:ln w="9525" cmpd="sng">
          <a:noFill/>
        </a:ln>
      </xdr:spPr>
    </xdr:pic>
    <xdr:clientData/>
  </xdr:twoCellAnchor>
  <xdr:twoCellAnchor>
    <xdr:from>
      <xdr:col>5</xdr:col>
      <xdr:colOff>152400</xdr:colOff>
      <xdr:row>49</xdr:row>
      <xdr:rowOff>0</xdr:rowOff>
    </xdr:from>
    <xdr:to>
      <xdr:col>5</xdr:col>
      <xdr:colOff>733425</xdr:colOff>
      <xdr:row>49</xdr:row>
      <xdr:rowOff>0</xdr:rowOff>
    </xdr:to>
    <xdr:pic>
      <xdr:nvPicPr>
        <xdr:cNvPr id="5" name="Picture 38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381875" y="75447525"/>
          <a:ext cx="581025" cy="0"/>
        </a:xfrm>
        <a:prstGeom prst="rect">
          <a:avLst/>
        </a:prstGeom>
        <a:noFill/>
        <a:ln w="9525" cmpd="sng">
          <a:noFill/>
        </a:ln>
      </xdr:spPr>
    </xdr:pic>
    <xdr:clientData/>
  </xdr:twoCellAnchor>
  <xdr:twoCellAnchor>
    <xdr:from>
      <xdr:col>5</xdr:col>
      <xdr:colOff>152400</xdr:colOff>
      <xdr:row>49</xdr:row>
      <xdr:rowOff>0</xdr:rowOff>
    </xdr:from>
    <xdr:to>
      <xdr:col>5</xdr:col>
      <xdr:colOff>733425</xdr:colOff>
      <xdr:row>49</xdr:row>
      <xdr:rowOff>0</xdr:rowOff>
    </xdr:to>
    <xdr:pic>
      <xdr:nvPicPr>
        <xdr:cNvPr id="6" name="Picture 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381875" y="75447525"/>
          <a:ext cx="5810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outlinePr summaryBelow="0" summaryRight="0"/>
  </sheetPr>
  <dimension ref="A1:M56"/>
  <sheetViews>
    <sheetView zoomScale="75" zoomScaleNormal="75" zoomScalePageLayoutView="0" workbookViewId="0" topLeftCell="A1">
      <selection activeCell="E7" sqref="E7"/>
    </sheetView>
  </sheetViews>
  <sheetFormatPr defaultColWidth="0" defaultRowHeight="12.75"/>
  <cols>
    <col min="1" max="1" width="11.421875" style="0" customWidth="1"/>
    <col min="2" max="2" width="17.00390625" style="0" customWidth="1"/>
    <col min="3" max="3" width="24.00390625" style="0" customWidth="1"/>
    <col min="4" max="4" width="27.00390625" style="20" customWidth="1"/>
    <col min="5" max="5" width="29.00390625" style="20" customWidth="1"/>
    <col min="6" max="6" width="33.28125" style="7" customWidth="1"/>
    <col min="7" max="7" width="25.140625" style="7" customWidth="1"/>
    <col min="8" max="8" width="23.00390625" style="7" customWidth="1"/>
    <col min="9" max="9" width="18.140625" style="7" customWidth="1"/>
    <col min="10" max="10" width="86.57421875" style="4" customWidth="1"/>
    <col min="11" max="11" width="11.421875" style="0" customWidth="1"/>
    <col min="12" max="16384" width="8.8515625" style="0" hidden="1" customWidth="1"/>
  </cols>
  <sheetData>
    <row r="1" spans="2:8" ht="12.75">
      <c r="B1" s="1" t="s">
        <v>7</v>
      </c>
      <c r="C1" s="1">
        <v>8</v>
      </c>
      <c r="D1" s="73" t="s">
        <v>8</v>
      </c>
      <c r="E1" s="74"/>
      <c r="F1" s="74"/>
      <c r="G1" s="74"/>
      <c r="H1" s="74"/>
    </row>
    <row r="2" spans="2:8" ht="12.75">
      <c r="B2" s="1" t="s">
        <v>9</v>
      </c>
      <c r="C2" s="1">
        <v>3600</v>
      </c>
      <c r="D2" s="73" t="s">
        <v>17</v>
      </c>
      <c r="E2" s="74"/>
      <c r="F2" s="74"/>
      <c r="G2" s="74"/>
      <c r="H2" s="74"/>
    </row>
    <row r="3" spans="2:3" ht="12.75">
      <c r="B3" s="1" t="s">
        <v>10</v>
      </c>
      <c r="C3" s="1">
        <v>1</v>
      </c>
    </row>
    <row r="4" spans="2:3" ht="12.75">
      <c r="B4" s="1" t="s">
        <v>11</v>
      </c>
      <c r="C4" s="1">
        <v>801</v>
      </c>
    </row>
    <row r="5" spans="2:3" ht="12.75">
      <c r="B5" s="1" t="s">
        <v>12</v>
      </c>
      <c r="C5" s="2">
        <v>42369</v>
      </c>
    </row>
    <row r="6" spans="2:4" ht="12.75">
      <c r="B6" s="1" t="s">
        <v>13</v>
      </c>
      <c r="C6" s="1">
        <v>6</v>
      </c>
      <c r="D6" s="21" t="s">
        <v>112</v>
      </c>
    </row>
    <row r="7" ht="12.75"/>
    <row r="8" spans="1:10" ht="12.75">
      <c r="A8" s="22" t="s">
        <v>15</v>
      </c>
      <c r="B8" s="75" t="s">
        <v>18</v>
      </c>
      <c r="C8" s="76"/>
      <c r="D8" s="76"/>
      <c r="E8" s="76"/>
      <c r="F8" s="76"/>
      <c r="G8" s="76"/>
      <c r="H8" s="76"/>
      <c r="I8" s="76"/>
      <c r="J8" s="76"/>
    </row>
    <row r="9" spans="1:10" ht="12.75">
      <c r="A9" s="23"/>
      <c r="B9" s="23"/>
      <c r="C9" s="22">
        <v>4</v>
      </c>
      <c r="D9" s="24">
        <v>8</v>
      </c>
      <c r="E9" s="24">
        <v>12</v>
      </c>
      <c r="F9" s="22">
        <v>16</v>
      </c>
      <c r="G9" s="22">
        <v>18</v>
      </c>
      <c r="H9" s="22">
        <v>19</v>
      </c>
      <c r="I9" s="22">
        <v>20</v>
      </c>
      <c r="J9" s="25">
        <v>24</v>
      </c>
    </row>
    <row r="10" spans="1:10" ht="25.5">
      <c r="A10" s="23"/>
      <c r="B10" s="23"/>
      <c r="C10" s="26" t="s">
        <v>19</v>
      </c>
      <c r="D10" s="26" t="s">
        <v>20</v>
      </c>
      <c r="E10" s="26" t="s">
        <v>21</v>
      </c>
      <c r="F10" s="26" t="s">
        <v>22</v>
      </c>
      <c r="G10" s="26" t="s">
        <v>23</v>
      </c>
      <c r="H10" s="26" t="s">
        <v>24</v>
      </c>
      <c r="I10" s="26" t="s">
        <v>25</v>
      </c>
      <c r="J10" s="26" t="s">
        <v>26</v>
      </c>
    </row>
    <row r="11" spans="1:10" ht="104.25" customHeight="1">
      <c r="A11" s="22">
        <v>10</v>
      </c>
      <c r="B11" s="8" t="s">
        <v>16</v>
      </c>
      <c r="C11" s="40" t="s">
        <v>69</v>
      </c>
      <c r="D11" s="78" t="s">
        <v>154</v>
      </c>
      <c r="E11" s="78" t="s">
        <v>155</v>
      </c>
      <c r="F11" s="108" t="s">
        <v>156</v>
      </c>
      <c r="G11" s="45">
        <v>3</v>
      </c>
      <c r="H11" s="45">
        <v>3</v>
      </c>
      <c r="I11" s="140">
        <f>SUM(G11/H11)</f>
        <v>1</v>
      </c>
      <c r="J11" s="159" t="s">
        <v>370</v>
      </c>
    </row>
    <row r="12" spans="1:10" ht="87.75" customHeight="1">
      <c r="A12" s="22">
        <v>10</v>
      </c>
      <c r="B12" s="8" t="s">
        <v>16</v>
      </c>
      <c r="C12" s="41" t="s">
        <v>69</v>
      </c>
      <c r="D12" s="78" t="s">
        <v>157</v>
      </c>
      <c r="E12" s="78" t="s">
        <v>158</v>
      </c>
      <c r="F12" s="107" t="s">
        <v>159</v>
      </c>
      <c r="G12" s="45">
        <v>1</v>
      </c>
      <c r="H12" s="45" t="s">
        <v>367</v>
      </c>
      <c r="I12" s="141">
        <f>SUM(G12)</f>
        <v>1</v>
      </c>
      <c r="J12" s="159" t="s">
        <v>371</v>
      </c>
    </row>
    <row r="13" spans="1:10" ht="327.75">
      <c r="A13" s="22">
        <v>10</v>
      </c>
      <c r="B13" s="8" t="s">
        <v>16</v>
      </c>
      <c r="C13" s="41" t="s">
        <v>69</v>
      </c>
      <c r="D13" s="79" t="s">
        <v>160</v>
      </c>
      <c r="E13" s="80" t="s">
        <v>322</v>
      </c>
      <c r="F13" s="109" t="s">
        <v>349</v>
      </c>
      <c r="G13" s="80">
        <v>4</v>
      </c>
      <c r="H13" s="110" t="s">
        <v>367</v>
      </c>
      <c r="I13" s="142">
        <f>G13</f>
        <v>4</v>
      </c>
      <c r="J13" s="160" t="s">
        <v>372</v>
      </c>
    </row>
    <row r="14" spans="1:10" ht="176.25" customHeight="1">
      <c r="A14" s="22">
        <v>10</v>
      </c>
      <c r="B14" s="8" t="s">
        <v>16</v>
      </c>
      <c r="C14" s="42" t="s">
        <v>69</v>
      </c>
      <c r="D14" s="80" t="s">
        <v>323</v>
      </c>
      <c r="E14" s="80" t="s">
        <v>161</v>
      </c>
      <c r="F14" s="110" t="s">
        <v>350</v>
      </c>
      <c r="G14" s="80">
        <v>4</v>
      </c>
      <c r="H14" s="110" t="s">
        <v>367</v>
      </c>
      <c r="I14" s="142">
        <f>G14</f>
        <v>4</v>
      </c>
      <c r="J14" s="160" t="s">
        <v>373</v>
      </c>
    </row>
    <row r="15" spans="1:10" ht="100.5" customHeight="1">
      <c r="A15" s="22">
        <v>10</v>
      </c>
      <c r="B15" s="8" t="s">
        <v>16</v>
      </c>
      <c r="C15" s="43" t="s">
        <v>69</v>
      </c>
      <c r="D15" s="81" t="s">
        <v>163</v>
      </c>
      <c r="E15" s="81" t="s">
        <v>324</v>
      </c>
      <c r="F15" s="111" t="s">
        <v>164</v>
      </c>
      <c r="G15" s="121">
        <v>5</v>
      </c>
      <c r="H15" s="121">
        <v>5</v>
      </c>
      <c r="I15" s="143">
        <f aca="true" t="shared" si="0" ref="I15:I22">SUM(G15/H15)</f>
        <v>1</v>
      </c>
      <c r="J15" s="161" t="s">
        <v>374</v>
      </c>
    </row>
    <row r="16" spans="1:10" ht="76.5" customHeight="1">
      <c r="A16" s="22">
        <v>10</v>
      </c>
      <c r="B16" s="8" t="s">
        <v>16</v>
      </c>
      <c r="C16" s="43" t="s">
        <v>69</v>
      </c>
      <c r="D16" s="81" t="s">
        <v>165</v>
      </c>
      <c r="E16" s="82" t="s">
        <v>166</v>
      </c>
      <c r="F16" s="112" t="s">
        <v>167</v>
      </c>
      <c r="G16" s="122">
        <v>201</v>
      </c>
      <c r="H16" s="122">
        <v>230</v>
      </c>
      <c r="I16" s="143">
        <f t="shared" si="0"/>
        <v>0.8739130434782608</v>
      </c>
      <c r="J16" s="83" t="s">
        <v>375</v>
      </c>
    </row>
    <row r="17" spans="1:10" ht="85.5">
      <c r="A17" s="22">
        <v>10</v>
      </c>
      <c r="B17" s="8" t="s">
        <v>16</v>
      </c>
      <c r="C17" s="40" t="s">
        <v>162</v>
      </c>
      <c r="D17" s="81" t="s">
        <v>168</v>
      </c>
      <c r="E17" s="83" t="s">
        <v>169</v>
      </c>
      <c r="F17" s="113" t="s">
        <v>170</v>
      </c>
      <c r="G17" s="122">
        <v>24</v>
      </c>
      <c r="H17" s="122">
        <v>26</v>
      </c>
      <c r="I17" s="143">
        <f t="shared" si="0"/>
        <v>0.9230769230769231</v>
      </c>
      <c r="J17" s="83" t="s">
        <v>376</v>
      </c>
    </row>
    <row r="18" spans="1:10" ht="255" customHeight="1">
      <c r="A18" s="22">
        <v>10</v>
      </c>
      <c r="B18" s="8" t="s">
        <v>16</v>
      </c>
      <c r="C18" s="41" t="s">
        <v>70</v>
      </c>
      <c r="D18" s="84" t="s">
        <v>171</v>
      </c>
      <c r="E18" s="84" t="s">
        <v>172</v>
      </c>
      <c r="F18" s="88" t="s">
        <v>351</v>
      </c>
      <c r="G18" s="121">
        <v>200</v>
      </c>
      <c r="H18" s="121">
        <v>200</v>
      </c>
      <c r="I18" s="144">
        <f t="shared" si="0"/>
        <v>1</v>
      </c>
      <c r="J18" s="81" t="s">
        <v>377</v>
      </c>
    </row>
    <row r="19" spans="1:10" ht="184.5" customHeight="1">
      <c r="A19" s="22">
        <v>10</v>
      </c>
      <c r="B19" s="8" t="s">
        <v>16</v>
      </c>
      <c r="C19" s="42" t="s">
        <v>70</v>
      </c>
      <c r="D19" s="85" t="s">
        <v>100</v>
      </c>
      <c r="E19" s="85" t="s">
        <v>173</v>
      </c>
      <c r="F19" s="88" t="s">
        <v>101</v>
      </c>
      <c r="G19" s="123">
        <v>39</v>
      </c>
      <c r="H19" s="124">
        <v>43</v>
      </c>
      <c r="I19" s="144">
        <f t="shared" si="0"/>
        <v>0.9069767441860465</v>
      </c>
      <c r="J19" s="81" t="s">
        <v>378</v>
      </c>
    </row>
    <row r="20" spans="1:10" ht="189.75" customHeight="1">
      <c r="A20" s="22">
        <v>10</v>
      </c>
      <c r="B20" s="8" t="s">
        <v>16</v>
      </c>
      <c r="C20" s="42" t="s">
        <v>69</v>
      </c>
      <c r="D20" s="85" t="s">
        <v>325</v>
      </c>
      <c r="E20" s="85" t="s">
        <v>174</v>
      </c>
      <c r="F20" s="88" t="s">
        <v>103</v>
      </c>
      <c r="G20" s="124">
        <v>423</v>
      </c>
      <c r="H20" s="124">
        <v>451</v>
      </c>
      <c r="I20" s="144">
        <f t="shared" si="0"/>
        <v>0.9379157427937915</v>
      </c>
      <c r="J20" s="81" t="s">
        <v>379</v>
      </c>
    </row>
    <row r="21" spans="1:10" ht="409.5">
      <c r="A21" s="22">
        <v>10</v>
      </c>
      <c r="B21" s="8" t="s">
        <v>16</v>
      </c>
      <c r="C21" s="42" t="s">
        <v>70</v>
      </c>
      <c r="D21" s="84" t="s">
        <v>102</v>
      </c>
      <c r="E21" s="84" t="s">
        <v>175</v>
      </c>
      <c r="F21" s="114" t="s">
        <v>176</v>
      </c>
      <c r="G21" s="121">
        <v>300</v>
      </c>
      <c r="H21" s="121">
        <v>210</v>
      </c>
      <c r="I21" s="144">
        <f t="shared" si="0"/>
        <v>1.4285714285714286</v>
      </c>
      <c r="J21" s="84" t="s">
        <v>380</v>
      </c>
    </row>
    <row r="22" spans="1:10" ht="186" customHeight="1">
      <c r="A22" s="22">
        <v>10</v>
      </c>
      <c r="B22" s="8" t="s">
        <v>16</v>
      </c>
      <c r="C22" s="42" t="s">
        <v>70</v>
      </c>
      <c r="D22" s="86" t="s">
        <v>177</v>
      </c>
      <c r="E22" s="87" t="s">
        <v>326</v>
      </c>
      <c r="F22" s="89" t="s">
        <v>178</v>
      </c>
      <c r="G22" s="85">
        <v>10</v>
      </c>
      <c r="H22" s="85">
        <v>10</v>
      </c>
      <c r="I22" s="145">
        <f t="shared" si="0"/>
        <v>1</v>
      </c>
      <c r="J22" s="162" t="s">
        <v>381</v>
      </c>
    </row>
    <row r="23" spans="1:10" ht="278.25" customHeight="1">
      <c r="A23" s="22">
        <v>10</v>
      </c>
      <c r="B23" s="8" t="s">
        <v>16</v>
      </c>
      <c r="C23" s="42" t="s">
        <v>69</v>
      </c>
      <c r="D23" s="86" t="s">
        <v>327</v>
      </c>
      <c r="E23" s="87" t="s">
        <v>179</v>
      </c>
      <c r="F23" s="89" t="s">
        <v>352</v>
      </c>
      <c r="G23" s="125">
        <v>1</v>
      </c>
      <c r="H23" s="125" t="s">
        <v>367</v>
      </c>
      <c r="I23" s="125">
        <f>SUM(G23)</f>
        <v>1</v>
      </c>
      <c r="J23" s="160" t="s">
        <v>382</v>
      </c>
    </row>
    <row r="24" spans="1:10" ht="114" customHeight="1">
      <c r="A24" s="22">
        <v>10</v>
      </c>
      <c r="B24" s="8" t="s">
        <v>16</v>
      </c>
      <c r="C24" s="40" t="s">
        <v>69</v>
      </c>
      <c r="D24" s="88" t="s">
        <v>328</v>
      </c>
      <c r="E24" s="89" t="s">
        <v>329</v>
      </c>
      <c r="F24" s="89" t="s">
        <v>180</v>
      </c>
      <c r="G24" s="125">
        <v>2</v>
      </c>
      <c r="H24" s="125" t="s">
        <v>367</v>
      </c>
      <c r="I24" s="125">
        <f>SUM(G24)</f>
        <v>2</v>
      </c>
      <c r="J24" s="160" t="s">
        <v>383</v>
      </c>
    </row>
    <row r="25" spans="1:10" ht="312" customHeight="1">
      <c r="A25" s="22">
        <v>10</v>
      </c>
      <c r="B25" s="8" t="s">
        <v>16</v>
      </c>
      <c r="C25" s="40" t="s">
        <v>69</v>
      </c>
      <c r="D25" s="90" t="s">
        <v>330</v>
      </c>
      <c r="E25" s="90" t="s">
        <v>331</v>
      </c>
      <c r="F25" s="83" t="s">
        <v>353</v>
      </c>
      <c r="G25" s="125">
        <v>3</v>
      </c>
      <c r="H25" s="125">
        <v>3</v>
      </c>
      <c r="I25" s="146">
        <f>+G25/H25</f>
        <v>1</v>
      </c>
      <c r="J25" s="160" t="s">
        <v>384</v>
      </c>
    </row>
    <row r="26" spans="1:10" ht="133.5" customHeight="1">
      <c r="A26" s="22">
        <v>10</v>
      </c>
      <c r="B26" s="8" t="s">
        <v>16</v>
      </c>
      <c r="C26" s="42" t="s">
        <v>69</v>
      </c>
      <c r="D26" s="88" t="s">
        <v>71</v>
      </c>
      <c r="E26" s="91" t="s">
        <v>4</v>
      </c>
      <c r="F26" s="115" t="s">
        <v>354</v>
      </c>
      <c r="G26" s="126">
        <v>108</v>
      </c>
      <c r="H26" s="126">
        <v>111</v>
      </c>
      <c r="I26" s="147">
        <f>+(G26/H26)</f>
        <v>0.972972972972973</v>
      </c>
      <c r="J26" s="163" t="s">
        <v>385</v>
      </c>
    </row>
    <row r="27" spans="1:10" ht="386.25" customHeight="1">
      <c r="A27" s="22">
        <v>10</v>
      </c>
      <c r="B27" s="8" t="s">
        <v>16</v>
      </c>
      <c r="C27" s="47" t="s">
        <v>70</v>
      </c>
      <c r="D27" s="88" t="s">
        <v>72</v>
      </c>
      <c r="E27" s="91" t="s">
        <v>181</v>
      </c>
      <c r="F27" s="115" t="s">
        <v>93</v>
      </c>
      <c r="G27" s="123">
        <v>435</v>
      </c>
      <c r="H27" s="123">
        <v>435</v>
      </c>
      <c r="I27" s="91">
        <f>+(G27/H27)</f>
        <v>1</v>
      </c>
      <c r="J27" s="163" t="s">
        <v>386</v>
      </c>
    </row>
    <row r="28" spans="1:10" ht="91.5" customHeight="1">
      <c r="A28" s="22">
        <v>10</v>
      </c>
      <c r="B28" s="8" t="s">
        <v>16</v>
      </c>
      <c r="C28" s="43" t="s">
        <v>69</v>
      </c>
      <c r="D28" s="88" t="s">
        <v>73</v>
      </c>
      <c r="E28" s="91" t="s">
        <v>182</v>
      </c>
      <c r="F28" s="115" t="s">
        <v>94</v>
      </c>
      <c r="G28" s="123">
        <v>432</v>
      </c>
      <c r="H28" s="123">
        <v>435</v>
      </c>
      <c r="I28" s="91">
        <f>+(G28/H28)</f>
        <v>0.993103448275862</v>
      </c>
      <c r="J28" s="163" t="s">
        <v>387</v>
      </c>
    </row>
    <row r="29" spans="1:10" ht="226.5" customHeight="1">
      <c r="A29" s="22">
        <v>10</v>
      </c>
      <c r="B29" s="8" t="s">
        <v>16</v>
      </c>
      <c r="C29" s="43" t="s">
        <v>69</v>
      </c>
      <c r="D29" s="92" t="s">
        <v>78</v>
      </c>
      <c r="E29" s="93" t="s">
        <v>6</v>
      </c>
      <c r="F29" s="116" t="s">
        <v>355</v>
      </c>
      <c r="G29" s="127">
        <v>399553866958.77</v>
      </c>
      <c r="H29" s="127">
        <v>104186891177</v>
      </c>
      <c r="I29" s="148">
        <f>+(G29/H29)</f>
        <v>3.834972542562767</v>
      </c>
      <c r="J29" s="164" t="s">
        <v>388</v>
      </c>
    </row>
    <row r="30" spans="1:10" ht="125.25" customHeight="1">
      <c r="A30" s="22">
        <v>10</v>
      </c>
      <c r="B30" s="8" t="s">
        <v>16</v>
      </c>
      <c r="C30" s="43" t="s">
        <v>74</v>
      </c>
      <c r="D30" s="88" t="s">
        <v>76</v>
      </c>
      <c r="E30" s="91" t="s">
        <v>5</v>
      </c>
      <c r="F30" s="117" t="s">
        <v>77</v>
      </c>
      <c r="G30" s="124">
        <v>143.66666666666666</v>
      </c>
      <c r="H30" s="124"/>
      <c r="I30" s="149">
        <f>+G30</f>
        <v>143.66666666666666</v>
      </c>
      <c r="J30" s="163" t="s">
        <v>389</v>
      </c>
    </row>
    <row r="31" spans="1:10" ht="69" customHeight="1" thickBot="1">
      <c r="A31" s="22">
        <v>10</v>
      </c>
      <c r="B31" s="8" t="s">
        <v>16</v>
      </c>
      <c r="C31" s="43" t="s">
        <v>69</v>
      </c>
      <c r="D31" s="88" t="s">
        <v>75</v>
      </c>
      <c r="E31" s="91" t="s">
        <v>332</v>
      </c>
      <c r="F31" s="115" t="s">
        <v>95</v>
      </c>
      <c r="G31" s="123">
        <v>101</v>
      </c>
      <c r="H31" s="123">
        <v>346</v>
      </c>
      <c r="I31" s="147">
        <f>+(G31/H31)</f>
        <v>0.29190751445086704</v>
      </c>
      <c r="J31" s="163" t="s">
        <v>390</v>
      </c>
    </row>
    <row r="32" spans="1:10" ht="130.5" customHeight="1">
      <c r="A32" s="22">
        <v>10</v>
      </c>
      <c r="B32" s="8" t="s">
        <v>16</v>
      </c>
      <c r="C32" s="43" t="s">
        <v>74</v>
      </c>
      <c r="D32" s="94" t="s">
        <v>107</v>
      </c>
      <c r="E32" s="95" t="s">
        <v>108</v>
      </c>
      <c r="F32" s="94" t="s">
        <v>183</v>
      </c>
      <c r="G32" s="128">
        <v>5</v>
      </c>
      <c r="H32" s="129">
        <v>6</v>
      </c>
      <c r="I32" s="150">
        <f>G32/H32</f>
        <v>0.8333333333333334</v>
      </c>
      <c r="J32" s="165" t="s">
        <v>391</v>
      </c>
    </row>
    <row r="33" spans="1:10" ht="138.75" customHeight="1">
      <c r="A33" s="22">
        <v>10</v>
      </c>
      <c r="B33" s="8" t="s">
        <v>16</v>
      </c>
      <c r="C33" s="48" t="s">
        <v>74</v>
      </c>
      <c r="D33" s="96" t="s">
        <v>333</v>
      </c>
      <c r="E33" s="96" t="s">
        <v>334</v>
      </c>
      <c r="F33" s="96" t="s">
        <v>356</v>
      </c>
      <c r="G33" s="130">
        <v>127</v>
      </c>
      <c r="H33" s="130">
        <v>329</v>
      </c>
      <c r="I33" s="140">
        <f>+G33/H33</f>
        <v>0.3860182370820669</v>
      </c>
      <c r="J33" s="166" t="s">
        <v>392</v>
      </c>
    </row>
    <row r="34" spans="1:10" ht="75.75" customHeight="1">
      <c r="A34" s="22">
        <v>10</v>
      </c>
      <c r="B34" s="8" t="s">
        <v>16</v>
      </c>
      <c r="C34" s="48" t="s">
        <v>70</v>
      </c>
      <c r="D34" s="96" t="s">
        <v>335</v>
      </c>
      <c r="E34" s="96" t="s">
        <v>336</v>
      </c>
      <c r="F34" s="96" t="s">
        <v>357</v>
      </c>
      <c r="G34" s="130">
        <v>823</v>
      </c>
      <c r="H34" s="130">
        <v>808</v>
      </c>
      <c r="I34" s="140">
        <f>+G34/H34</f>
        <v>1.0185643564356435</v>
      </c>
      <c r="J34" s="166" t="s">
        <v>393</v>
      </c>
    </row>
    <row r="35" spans="1:10" ht="81.75" customHeight="1">
      <c r="A35" s="22">
        <v>10</v>
      </c>
      <c r="B35" s="8" t="s">
        <v>16</v>
      </c>
      <c r="C35" s="46" t="s">
        <v>69</v>
      </c>
      <c r="D35" s="96" t="s">
        <v>104</v>
      </c>
      <c r="E35" s="96" t="s">
        <v>105</v>
      </c>
      <c r="F35" s="96" t="s">
        <v>106</v>
      </c>
      <c r="G35" s="131">
        <v>297</v>
      </c>
      <c r="H35" s="131">
        <v>1194</v>
      </c>
      <c r="I35" s="140">
        <f>+G35/H35</f>
        <v>0.24874371859296482</v>
      </c>
      <c r="J35" s="166" t="s">
        <v>394</v>
      </c>
    </row>
    <row r="36" spans="1:10" ht="60.75" customHeight="1">
      <c r="A36" s="22">
        <v>10</v>
      </c>
      <c r="B36" s="8" t="s">
        <v>16</v>
      </c>
      <c r="C36" s="46" t="s">
        <v>69</v>
      </c>
      <c r="D36" s="97" t="s">
        <v>110</v>
      </c>
      <c r="E36" s="96" t="s">
        <v>337</v>
      </c>
      <c r="F36" s="96" t="s">
        <v>111</v>
      </c>
      <c r="G36" s="130">
        <v>46</v>
      </c>
      <c r="H36" s="130">
        <v>197</v>
      </c>
      <c r="I36" s="140">
        <f>+G36/H36</f>
        <v>0.233502538071066</v>
      </c>
      <c r="J36" s="166" t="s">
        <v>395</v>
      </c>
    </row>
    <row r="37" spans="1:10" ht="99" customHeight="1" thickBot="1">
      <c r="A37" s="22">
        <v>10</v>
      </c>
      <c r="B37" s="8" t="s">
        <v>16</v>
      </c>
      <c r="C37" s="47" t="s">
        <v>69</v>
      </c>
      <c r="D37" s="98" t="s">
        <v>109</v>
      </c>
      <c r="E37" s="98" t="s">
        <v>184</v>
      </c>
      <c r="F37" s="118" t="s">
        <v>185</v>
      </c>
      <c r="G37" s="132">
        <v>1201729386.31</v>
      </c>
      <c r="H37" s="133" t="s">
        <v>368</v>
      </c>
      <c r="I37" s="132">
        <f>G37</f>
        <v>1201729386.31</v>
      </c>
      <c r="J37" s="96" t="s">
        <v>396</v>
      </c>
    </row>
    <row r="38" spans="1:10" ht="135">
      <c r="A38" s="22">
        <v>10</v>
      </c>
      <c r="B38" s="8" t="s">
        <v>16</v>
      </c>
      <c r="C38" s="47" t="s">
        <v>74</v>
      </c>
      <c r="D38" s="99" t="s">
        <v>338</v>
      </c>
      <c r="E38" s="100" t="s">
        <v>339</v>
      </c>
      <c r="F38" s="99" t="s">
        <v>358</v>
      </c>
      <c r="G38" s="85">
        <v>371</v>
      </c>
      <c r="H38" s="85">
        <v>371</v>
      </c>
      <c r="I38" s="140">
        <f>+G38/H38</f>
        <v>1</v>
      </c>
      <c r="J38" s="167" t="s">
        <v>397</v>
      </c>
    </row>
    <row r="39" spans="1:10" ht="177" customHeight="1">
      <c r="A39" s="22">
        <v>10</v>
      </c>
      <c r="B39" s="8" t="s">
        <v>16</v>
      </c>
      <c r="C39" s="46" t="s">
        <v>74</v>
      </c>
      <c r="D39" s="99" t="s">
        <v>340</v>
      </c>
      <c r="E39" s="100" t="s">
        <v>341</v>
      </c>
      <c r="F39" s="99" t="s">
        <v>359</v>
      </c>
      <c r="G39" s="85">
        <v>12</v>
      </c>
      <c r="H39" s="85">
        <v>12</v>
      </c>
      <c r="I39" s="140">
        <f>+G39/H39</f>
        <v>1</v>
      </c>
      <c r="J39" s="167" t="s">
        <v>398</v>
      </c>
    </row>
    <row r="40" spans="1:10" ht="77.25" customHeight="1">
      <c r="A40" s="22">
        <v>10</v>
      </c>
      <c r="B40" s="8" t="s">
        <v>16</v>
      </c>
      <c r="C40" s="49" t="s">
        <v>70</v>
      </c>
      <c r="D40" s="81" t="s">
        <v>186</v>
      </c>
      <c r="E40" s="81" t="s">
        <v>187</v>
      </c>
      <c r="F40" s="119" t="s">
        <v>360</v>
      </c>
      <c r="G40" s="85">
        <v>4</v>
      </c>
      <c r="H40" s="85">
        <v>4</v>
      </c>
      <c r="I40" s="151">
        <f>G40/H40</f>
        <v>1</v>
      </c>
      <c r="J40" s="168" t="s">
        <v>399</v>
      </c>
    </row>
    <row r="41" spans="1:10" ht="183" customHeight="1">
      <c r="A41" s="22">
        <v>10</v>
      </c>
      <c r="B41" s="8" t="s">
        <v>16</v>
      </c>
      <c r="C41" s="50" t="s">
        <v>69</v>
      </c>
      <c r="D41" s="81" t="s">
        <v>188</v>
      </c>
      <c r="E41" s="81" t="s">
        <v>189</v>
      </c>
      <c r="F41" s="119" t="s">
        <v>361</v>
      </c>
      <c r="G41" s="85">
        <v>4</v>
      </c>
      <c r="H41" s="85">
        <v>4</v>
      </c>
      <c r="I41" s="140">
        <f>G41/H41</f>
        <v>1</v>
      </c>
      <c r="J41" s="81" t="s">
        <v>400</v>
      </c>
    </row>
    <row r="42" spans="1:10" ht="72.75" customHeight="1">
      <c r="A42" s="22">
        <v>10</v>
      </c>
      <c r="B42" s="8" t="s">
        <v>16</v>
      </c>
      <c r="C42" s="50" t="s">
        <v>69</v>
      </c>
      <c r="D42" s="81" t="s">
        <v>342</v>
      </c>
      <c r="E42" s="81" t="s">
        <v>343</v>
      </c>
      <c r="F42" s="107" t="s">
        <v>362</v>
      </c>
      <c r="G42" s="85">
        <v>1</v>
      </c>
      <c r="H42" s="85" t="s">
        <v>367</v>
      </c>
      <c r="I42" s="141">
        <f>SUM(G42)</f>
        <v>1</v>
      </c>
      <c r="J42" s="168" t="s">
        <v>401</v>
      </c>
    </row>
    <row r="43" spans="1:10" ht="77.25" customHeight="1">
      <c r="A43" s="22">
        <v>10</v>
      </c>
      <c r="B43" s="8" t="s">
        <v>16</v>
      </c>
      <c r="C43" s="40" t="s">
        <v>69</v>
      </c>
      <c r="D43" s="81" t="s">
        <v>96</v>
      </c>
      <c r="E43" s="81" t="s">
        <v>97</v>
      </c>
      <c r="F43" s="81" t="s">
        <v>98</v>
      </c>
      <c r="G43" s="85">
        <v>60797</v>
      </c>
      <c r="H43" s="85" t="s">
        <v>367</v>
      </c>
      <c r="I43" s="141">
        <v>60797</v>
      </c>
      <c r="J43" s="168" t="s">
        <v>402</v>
      </c>
    </row>
    <row r="44" spans="1:10" ht="71.25">
      <c r="A44" s="22">
        <v>10</v>
      </c>
      <c r="B44" s="8" t="s">
        <v>16</v>
      </c>
      <c r="C44" s="40" t="s">
        <v>69</v>
      </c>
      <c r="D44" s="101" t="s">
        <v>190</v>
      </c>
      <c r="E44" s="101" t="s">
        <v>79</v>
      </c>
      <c r="F44" s="101" t="s">
        <v>191</v>
      </c>
      <c r="G44" s="134">
        <v>104186891177</v>
      </c>
      <c r="H44" s="134">
        <v>107052513000</v>
      </c>
      <c r="I44" s="152">
        <v>0.9732316249035649</v>
      </c>
      <c r="J44" s="169" t="s">
        <v>403</v>
      </c>
    </row>
    <row r="45" spans="1:10" ht="42.75">
      <c r="A45" s="22">
        <v>10</v>
      </c>
      <c r="B45" s="8" t="s">
        <v>16</v>
      </c>
      <c r="C45" s="40" t="s">
        <v>69</v>
      </c>
      <c r="D45" s="84" t="s">
        <v>192</v>
      </c>
      <c r="E45" s="84" t="s">
        <v>344</v>
      </c>
      <c r="F45" s="84" t="s">
        <v>193</v>
      </c>
      <c r="G45" s="134">
        <v>98228431981</v>
      </c>
      <c r="H45" s="135">
        <v>101291461654</v>
      </c>
      <c r="I45" s="153">
        <v>0.9697602381979347</v>
      </c>
      <c r="J45" s="169" t="s">
        <v>404</v>
      </c>
    </row>
    <row r="46" spans="1:13" ht="108" customHeight="1">
      <c r="A46" s="22">
        <v>10</v>
      </c>
      <c r="B46" s="39" t="s">
        <v>16</v>
      </c>
      <c r="C46" s="40" t="s">
        <v>69</v>
      </c>
      <c r="D46" s="101" t="s">
        <v>194</v>
      </c>
      <c r="E46" s="101" t="s">
        <v>195</v>
      </c>
      <c r="F46" s="101" t="s">
        <v>196</v>
      </c>
      <c r="G46" s="136">
        <v>4</v>
      </c>
      <c r="H46" s="136">
        <v>4</v>
      </c>
      <c r="I46" s="152">
        <v>1</v>
      </c>
      <c r="J46" s="169" t="s">
        <v>405</v>
      </c>
      <c r="K46" s="38"/>
      <c r="L46" s="37">
        <v>1</v>
      </c>
      <c r="M46" s="27">
        <v>1</v>
      </c>
    </row>
    <row r="47" spans="1:10" ht="79.5" customHeight="1">
      <c r="A47" s="22">
        <v>10</v>
      </c>
      <c r="B47" s="8" t="s">
        <v>16</v>
      </c>
      <c r="C47" s="45" t="s">
        <v>190</v>
      </c>
      <c r="D47" s="102" t="s">
        <v>345</v>
      </c>
      <c r="E47" s="102" t="s">
        <v>197</v>
      </c>
      <c r="F47" s="102" t="s">
        <v>363</v>
      </c>
      <c r="G47" s="137">
        <v>124</v>
      </c>
      <c r="H47" s="138">
        <v>134</v>
      </c>
      <c r="I47" s="154">
        <f>G47/H47</f>
        <v>0.9253731343283582</v>
      </c>
      <c r="J47" s="170" t="s">
        <v>406</v>
      </c>
    </row>
    <row r="48" spans="1:10" ht="85.5">
      <c r="A48" s="22">
        <v>10</v>
      </c>
      <c r="B48" s="8" t="s">
        <v>16</v>
      </c>
      <c r="C48" s="45" t="s">
        <v>192</v>
      </c>
      <c r="D48" s="103" t="s">
        <v>82</v>
      </c>
      <c r="E48" s="103" t="s">
        <v>80</v>
      </c>
      <c r="F48" s="103" t="s">
        <v>83</v>
      </c>
      <c r="G48" s="137">
        <v>95</v>
      </c>
      <c r="H48" s="138">
        <v>100</v>
      </c>
      <c r="I48" s="155">
        <f>SUM(G48/H48)</f>
        <v>0.95</v>
      </c>
      <c r="J48" s="171" t="s">
        <v>407</v>
      </c>
    </row>
    <row r="49" spans="1:10" ht="185.25" customHeight="1">
      <c r="A49" s="22">
        <v>10</v>
      </c>
      <c r="B49" s="8" t="s">
        <v>16</v>
      </c>
      <c r="C49" s="45" t="s">
        <v>194</v>
      </c>
      <c r="D49" s="104" t="s">
        <v>198</v>
      </c>
      <c r="E49" s="105" t="s">
        <v>81</v>
      </c>
      <c r="F49" s="104" t="s">
        <v>84</v>
      </c>
      <c r="G49" s="137">
        <v>173</v>
      </c>
      <c r="H49" s="138">
        <v>183</v>
      </c>
      <c r="I49" s="155">
        <f>SUM(G49/H49)</f>
        <v>0.9453551912568307</v>
      </c>
      <c r="J49" s="171" t="s">
        <v>408</v>
      </c>
    </row>
    <row r="50" spans="1:10" ht="190.5" customHeight="1">
      <c r="A50" s="22">
        <v>10</v>
      </c>
      <c r="B50" s="8" t="s">
        <v>16</v>
      </c>
      <c r="C50" s="47" t="s">
        <v>69</v>
      </c>
      <c r="D50" s="105" t="s">
        <v>85</v>
      </c>
      <c r="E50" s="105" t="s">
        <v>199</v>
      </c>
      <c r="F50" s="105" t="s">
        <v>200</v>
      </c>
      <c r="G50" s="137">
        <v>1.51</v>
      </c>
      <c r="H50" s="138" t="s">
        <v>369</v>
      </c>
      <c r="I50" s="156">
        <f>SUM(G50)</f>
        <v>1.51</v>
      </c>
      <c r="J50" s="171" t="s">
        <v>409</v>
      </c>
    </row>
    <row r="51" spans="1:10" ht="96" customHeight="1">
      <c r="A51" s="22">
        <v>10</v>
      </c>
      <c r="B51" s="8" t="s">
        <v>16</v>
      </c>
      <c r="C51" s="52" t="s">
        <v>70</v>
      </c>
      <c r="D51" s="105" t="s">
        <v>201</v>
      </c>
      <c r="E51" s="105" t="s">
        <v>99</v>
      </c>
      <c r="F51" s="105" t="s">
        <v>202</v>
      </c>
      <c r="G51" s="137">
        <v>5.5</v>
      </c>
      <c r="H51" s="138" t="s">
        <v>369</v>
      </c>
      <c r="I51" s="157">
        <f>SUM(G51)</f>
        <v>5.5</v>
      </c>
      <c r="J51" s="171" t="s">
        <v>410</v>
      </c>
    </row>
    <row r="52" spans="1:10" ht="111" customHeight="1">
      <c r="A52" s="22">
        <v>10</v>
      </c>
      <c r="B52" s="8" t="s">
        <v>16</v>
      </c>
      <c r="C52" s="52" t="s">
        <v>70</v>
      </c>
      <c r="D52" s="53" t="s">
        <v>86</v>
      </c>
      <c r="E52" s="51" t="s">
        <v>203</v>
      </c>
      <c r="F52" s="44" t="s">
        <v>364</v>
      </c>
      <c r="G52" s="126">
        <v>53</v>
      </c>
      <c r="H52" s="126">
        <v>65</v>
      </c>
      <c r="I52" s="158">
        <f>+(G52/H52)</f>
        <v>0.8153846153846154</v>
      </c>
      <c r="J52" s="163" t="s">
        <v>411</v>
      </c>
    </row>
    <row r="53" spans="1:10" ht="117" customHeight="1">
      <c r="A53" s="22">
        <v>10</v>
      </c>
      <c r="B53" s="8" t="s">
        <v>16</v>
      </c>
      <c r="C53" s="45" t="s">
        <v>74</v>
      </c>
      <c r="D53" s="55" t="s">
        <v>87</v>
      </c>
      <c r="E53" s="54" t="s">
        <v>204</v>
      </c>
      <c r="F53" s="55" t="s">
        <v>88</v>
      </c>
      <c r="G53" s="126">
        <v>91</v>
      </c>
      <c r="H53" s="126">
        <v>99</v>
      </c>
      <c r="I53" s="158">
        <f>+(G53/H53)</f>
        <v>0.9191919191919192</v>
      </c>
      <c r="J53" s="163" t="s">
        <v>412</v>
      </c>
    </row>
    <row r="54" spans="1:10" ht="78" customHeight="1">
      <c r="A54" s="22">
        <v>10</v>
      </c>
      <c r="B54" s="8" t="s">
        <v>16</v>
      </c>
      <c r="C54" s="45" t="s">
        <v>74</v>
      </c>
      <c r="D54" s="44" t="s">
        <v>205</v>
      </c>
      <c r="E54" s="51" t="s">
        <v>346</v>
      </c>
      <c r="F54" s="44" t="s">
        <v>365</v>
      </c>
      <c r="G54" s="123">
        <v>4</v>
      </c>
      <c r="H54" s="123">
        <v>4</v>
      </c>
      <c r="I54" s="158">
        <f>+(G54/H54)</f>
        <v>1</v>
      </c>
      <c r="J54" s="163" t="s">
        <v>413</v>
      </c>
    </row>
    <row r="55" spans="1:10" ht="160.5" customHeight="1">
      <c r="A55" s="22">
        <v>10</v>
      </c>
      <c r="B55" s="8" t="s">
        <v>16</v>
      </c>
      <c r="C55" s="53" t="s">
        <v>69</v>
      </c>
      <c r="D55" s="106" t="s">
        <v>347</v>
      </c>
      <c r="E55" s="107" t="s">
        <v>348</v>
      </c>
      <c r="F55" s="120" t="s">
        <v>366</v>
      </c>
      <c r="G55" s="139">
        <v>38</v>
      </c>
      <c r="H55" s="139">
        <v>38</v>
      </c>
      <c r="I55" s="140">
        <f>+G55/H55</f>
        <v>1</v>
      </c>
      <c r="J55" s="172" t="s">
        <v>414</v>
      </c>
    </row>
    <row r="56" spans="1:10" ht="87.75" customHeight="1">
      <c r="A56" s="22">
        <v>10</v>
      </c>
      <c r="B56" s="8" t="s">
        <v>16</v>
      </c>
      <c r="C56" s="45" t="s">
        <v>70</v>
      </c>
      <c r="D56" s="106" t="s">
        <v>206</v>
      </c>
      <c r="E56" s="106" t="s">
        <v>207</v>
      </c>
      <c r="F56" s="106" t="s">
        <v>208</v>
      </c>
      <c r="G56" s="139">
        <v>112</v>
      </c>
      <c r="H56" s="139">
        <v>112</v>
      </c>
      <c r="I56" s="140">
        <f>+G56/H56</f>
        <v>1</v>
      </c>
      <c r="J56" s="172" t="s">
        <v>415</v>
      </c>
    </row>
  </sheetData>
  <sheetProtection formatCells="0" formatColumns="0" formatRows="0" sort="0" autoFilter="0" pivotTables="0"/>
  <mergeCells count="3">
    <mergeCell ref="D1:H1"/>
    <mergeCell ref="D2:H2"/>
    <mergeCell ref="B8:J8"/>
  </mergeCells>
  <conditionalFormatting sqref="D32">
    <cfRule type="cellIs" priority="70" dxfId="2" operator="equal" stopIfTrue="1">
      <formula>$O$11</formula>
    </cfRule>
    <cfRule type="cellIs" priority="71" dxfId="1" operator="equal" stopIfTrue="1">
      <formula>$P$11</formula>
    </cfRule>
    <cfRule type="cellIs" priority="72" dxfId="0" operator="equal" stopIfTrue="1">
      <formula>$Q$11</formula>
    </cfRule>
  </conditionalFormatting>
  <conditionalFormatting sqref="E36">
    <cfRule type="cellIs" priority="67" dxfId="2" operator="equal" stopIfTrue="1">
      <formula>$O$11</formula>
    </cfRule>
    <cfRule type="cellIs" priority="68" dxfId="1" operator="equal" stopIfTrue="1">
      <formula>$P$11</formula>
    </cfRule>
    <cfRule type="cellIs" priority="69" dxfId="0" operator="equal" stopIfTrue="1">
      <formula>$Q$11</formula>
    </cfRule>
  </conditionalFormatting>
  <conditionalFormatting sqref="D35">
    <cfRule type="cellIs" priority="64" dxfId="2" operator="equal" stopIfTrue="1">
      <formula>$O$11</formula>
    </cfRule>
    <cfRule type="cellIs" priority="65" dxfId="1" operator="equal" stopIfTrue="1">
      <formula>$P$11</formula>
    </cfRule>
    <cfRule type="cellIs" priority="66" dxfId="0" operator="equal" stopIfTrue="1">
      <formula>$Q$11</formula>
    </cfRule>
  </conditionalFormatting>
  <conditionalFormatting sqref="E35">
    <cfRule type="cellIs" priority="61" dxfId="2" operator="equal" stopIfTrue="1">
      <formula>$O$11</formula>
    </cfRule>
    <cfRule type="cellIs" priority="62" dxfId="1" operator="equal" stopIfTrue="1">
      <formula>$P$11</formula>
    </cfRule>
    <cfRule type="cellIs" priority="63" dxfId="0" operator="equal" stopIfTrue="1">
      <formula>$Q$11</formula>
    </cfRule>
  </conditionalFormatting>
  <conditionalFormatting sqref="D34:E34">
    <cfRule type="cellIs" priority="55" dxfId="2" operator="equal" stopIfTrue="1">
      <formula>$O$11</formula>
    </cfRule>
    <cfRule type="cellIs" priority="56" dxfId="1" operator="equal" stopIfTrue="1">
      <formula>$P$11</formula>
    </cfRule>
    <cfRule type="cellIs" priority="57" dxfId="0" operator="equal" stopIfTrue="1">
      <formula>$Q$11</formula>
    </cfRule>
  </conditionalFormatting>
  <conditionalFormatting sqref="D33:E33">
    <cfRule type="cellIs" priority="58" dxfId="2" operator="equal" stopIfTrue="1">
      <formula>$O$11</formula>
    </cfRule>
    <cfRule type="cellIs" priority="59" dxfId="1" operator="equal" stopIfTrue="1">
      <formula>$P$11</formula>
    </cfRule>
    <cfRule type="cellIs" priority="60" dxfId="0" operator="equal" stopIfTrue="1">
      <formula>$Q$11</formula>
    </cfRule>
  </conditionalFormatting>
  <conditionalFormatting sqref="F32">
    <cfRule type="cellIs" priority="52" dxfId="2" operator="equal" stopIfTrue="1">
      <formula>$O$11</formula>
    </cfRule>
    <cfRule type="cellIs" priority="53" dxfId="1" operator="equal" stopIfTrue="1">
      <formula>$P$11</formula>
    </cfRule>
    <cfRule type="cellIs" priority="54" dxfId="0" operator="equal" stopIfTrue="1">
      <formula>$Q$11</formula>
    </cfRule>
  </conditionalFormatting>
  <conditionalFormatting sqref="F36">
    <cfRule type="cellIs" priority="49" dxfId="2" operator="equal" stopIfTrue="1">
      <formula>$O$11</formula>
    </cfRule>
    <cfRule type="cellIs" priority="50" dxfId="1" operator="equal" stopIfTrue="1">
      <formula>$P$11</formula>
    </cfRule>
    <cfRule type="cellIs" priority="51" dxfId="0" operator="equal" stopIfTrue="1">
      <formula>$Q$11</formula>
    </cfRule>
  </conditionalFormatting>
  <conditionalFormatting sqref="F35">
    <cfRule type="cellIs" priority="46" dxfId="2" operator="equal" stopIfTrue="1">
      <formula>$O$11</formula>
    </cfRule>
    <cfRule type="cellIs" priority="47" dxfId="1" operator="equal" stopIfTrue="1">
      <formula>$P$11</formula>
    </cfRule>
    <cfRule type="cellIs" priority="48" dxfId="0" operator="equal" stopIfTrue="1">
      <formula>$Q$11</formula>
    </cfRule>
  </conditionalFormatting>
  <conditionalFormatting sqref="F33">
    <cfRule type="cellIs" priority="43" dxfId="2" operator="equal" stopIfTrue="1">
      <formula>$O$11</formula>
    </cfRule>
    <cfRule type="cellIs" priority="44" dxfId="1" operator="equal" stopIfTrue="1">
      <formula>$P$11</formula>
    </cfRule>
    <cfRule type="cellIs" priority="45" dxfId="0" operator="equal" stopIfTrue="1">
      <formula>$Q$11</formula>
    </cfRule>
  </conditionalFormatting>
  <conditionalFormatting sqref="F34">
    <cfRule type="cellIs" priority="40" dxfId="2" operator="equal" stopIfTrue="1">
      <formula>$O$11</formula>
    </cfRule>
    <cfRule type="cellIs" priority="41" dxfId="1" operator="equal" stopIfTrue="1">
      <formula>$P$11</formula>
    </cfRule>
    <cfRule type="cellIs" priority="42" dxfId="0" operator="equal" stopIfTrue="1">
      <formula>$Q$11</formula>
    </cfRule>
  </conditionalFormatting>
  <conditionalFormatting sqref="J32:J33 J35:J36">
    <cfRule type="cellIs" priority="37" dxfId="2" operator="equal" stopIfTrue="1">
      <formula>$P$11</formula>
    </cfRule>
    <cfRule type="cellIs" priority="38" dxfId="1" operator="equal" stopIfTrue="1">
      <formula>$Q$11</formula>
    </cfRule>
    <cfRule type="cellIs" priority="39" dxfId="0" operator="equal" stopIfTrue="1">
      <formula>$R$11</formula>
    </cfRule>
  </conditionalFormatting>
  <conditionalFormatting sqref="J34">
    <cfRule type="cellIs" priority="34" dxfId="2" operator="equal" stopIfTrue="1">
      <formula>$P$11</formula>
    </cfRule>
    <cfRule type="cellIs" priority="35" dxfId="1" operator="equal" stopIfTrue="1">
      <formula>$Q$11</formula>
    </cfRule>
    <cfRule type="cellIs" priority="36" dxfId="0" operator="equal" stopIfTrue="1">
      <formula>$R$11</formula>
    </cfRule>
  </conditionalFormatting>
  <conditionalFormatting sqref="J37">
    <cfRule type="cellIs" priority="31" dxfId="2" operator="equal" stopIfTrue="1">
      <formula>$O$11</formula>
    </cfRule>
    <cfRule type="cellIs" priority="32" dxfId="1" operator="equal" stopIfTrue="1">
      <formula>$P$11</formula>
    </cfRule>
    <cfRule type="cellIs" priority="33" dxfId="0" operator="equal" stopIfTrue="1">
      <formula>$Q$11</formula>
    </cfRule>
  </conditionalFormatting>
  <conditionalFormatting sqref="J55:J56">
    <cfRule type="cellIs" priority="28" dxfId="2" operator="equal" stopIfTrue="1">
      <formula>$O$9</formula>
    </cfRule>
    <cfRule type="cellIs" priority="29" dxfId="1" operator="equal" stopIfTrue="1">
      <formula>$P$9</formula>
    </cfRule>
    <cfRule type="cellIs" priority="30" dxfId="0" operator="equal" stopIfTrue="1">
      <formula>$Q$9</formula>
    </cfRule>
  </conditionalFormatting>
  <conditionalFormatting sqref="J26">
    <cfRule type="cellIs" priority="25" dxfId="2" operator="equal" stopIfTrue="1">
      <formula>$Q$11</formula>
    </cfRule>
    <cfRule type="cellIs" priority="26" dxfId="1" operator="equal" stopIfTrue="1">
      <formula>$R$11</formula>
    </cfRule>
    <cfRule type="cellIs" priority="27" dxfId="0" operator="equal" stopIfTrue="1">
      <formula>$S$11</formula>
    </cfRule>
  </conditionalFormatting>
  <conditionalFormatting sqref="J29">
    <cfRule type="cellIs" priority="22" dxfId="2" operator="equal" stopIfTrue="1">
      <formula>$P$11</formula>
    </cfRule>
    <cfRule type="cellIs" priority="23" dxfId="1" operator="equal" stopIfTrue="1">
      <formula>$Q$11</formula>
    </cfRule>
    <cfRule type="cellIs" priority="24" dxfId="0" operator="equal" stopIfTrue="1">
      <formula>$R$11</formula>
    </cfRule>
  </conditionalFormatting>
  <conditionalFormatting sqref="J27">
    <cfRule type="cellIs" priority="19" dxfId="2" operator="equal" stopIfTrue="1">
      <formula>$Q$11</formula>
    </cfRule>
    <cfRule type="cellIs" priority="20" dxfId="1" operator="equal" stopIfTrue="1">
      <formula>$R$11</formula>
    </cfRule>
    <cfRule type="cellIs" priority="21" dxfId="0" operator="equal" stopIfTrue="1">
      <formula>$S$11</formula>
    </cfRule>
  </conditionalFormatting>
  <conditionalFormatting sqref="J28">
    <cfRule type="cellIs" priority="16" dxfId="2" operator="equal" stopIfTrue="1">
      <formula>$Q$11</formula>
    </cfRule>
    <cfRule type="cellIs" priority="17" dxfId="1" operator="equal" stopIfTrue="1">
      <formula>$R$11</formula>
    </cfRule>
    <cfRule type="cellIs" priority="18" dxfId="0" operator="equal" stopIfTrue="1">
      <formula>$S$11</formula>
    </cfRule>
  </conditionalFormatting>
  <conditionalFormatting sqref="J30">
    <cfRule type="cellIs" priority="13" dxfId="2" operator="equal" stopIfTrue="1">
      <formula>$Q$11</formula>
    </cfRule>
    <cfRule type="cellIs" priority="14" dxfId="1" operator="equal" stopIfTrue="1">
      <formula>$R$11</formula>
    </cfRule>
    <cfRule type="cellIs" priority="15" dxfId="0" operator="equal" stopIfTrue="1">
      <formula>$S$11</formula>
    </cfRule>
  </conditionalFormatting>
  <conditionalFormatting sqref="J31">
    <cfRule type="cellIs" priority="10" dxfId="2" operator="equal" stopIfTrue="1">
      <formula>$Q$11</formula>
    </cfRule>
    <cfRule type="cellIs" priority="11" dxfId="1" operator="equal" stopIfTrue="1">
      <formula>$R$11</formula>
    </cfRule>
    <cfRule type="cellIs" priority="12" dxfId="0" operator="equal" stopIfTrue="1">
      <formula>$S$11</formula>
    </cfRule>
  </conditionalFormatting>
  <conditionalFormatting sqref="J52">
    <cfRule type="cellIs" priority="7" dxfId="2" operator="equal" stopIfTrue="1">
      <formula>'CB-0404  INDICADORES DE GEST...'!#REF!</formula>
    </cfRule>
    <cfRule type="cellIs" priority="8" dxfId="1" operator="equal" stopIfTrue="1">
      <formula>$R$11</formula>
    </cfRule>
    <cfRule type="cellIs" priority="9" dxfId="0" operator="equal" stopIfTrue="1">
      <formula>$S$11</formula>
    </cfRule>
  </conditionalFormatting>
  <conditionalFormatting sqref="J53">
    <cfRule type="cellIs" priority="4" dxfId="2" operator="equal" stopIfTrue="1">
      <formula>'CB-0404  INDICADORES DE GEST...'!#REF!</formula>
    </cfRule>
    <cfRule type="cellIs" priority="5" dxfId="1" operator="equal" stopIfTrue="1">
      <formula>$R$11</formula>
    </cfRule>
    <cfRule type="cellIs" priority="6" dxfId="0" operator="equal" stopIfTrue="1">
      <formula>$S$11</formula>
    </cfRule>
  </conditionalFormatting>
  <conditionalFormatting sqref="J54">
    <cfRule type="cellIs" priority="1" dxfId="2" operator="equal" stopIfTrue="1">
      <formula>'CB-0404  INDICADORES DE GEST...'!#REF!</formula>
    </cfRule>
    <cfRule type="cellIs" priority="2" dxfId="1" operator="equal" stopIfTrue="1">
      <formula>$R$11</formula>
    </cfRule>
    <cfRule type="cellIs" priority="3" dxfId="0" operator="equal" stopIfTrue="1">
      <formula>$S$11</formula>
    </cfRule>
  </conditionalFormatting>
  <dataValidations count="1">
    <dataValidation type="textLength" allowBlank="1" showInputMessage="1" showErrorMessage="1" promptTitle="Cualquier contenido" error="Escriba un texto " sqref="C11:J11">
      <formula1>0</formula1>
      <formula2>3500</formula2>
    </dataValidation>
  </dataValidations>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tabColor rgb="FFFFFF00"/>
    <outlinePr summaryBelow="0" summaryRight="0"/>
  </sheetPr>
  <dimension ref="A1:H20"/>
  <sheetViews>
    <sheetView zoomScale="75" zoomScaleNormal="75" zoomScalePageLayoutView="0" workbookViewId="0" topLeftCell="A1">
      <selection activeCell="D13" sqref="D13"/>
    </sheetView>
  </sheetViews>
  <sheetFormatPr defaultColWidth="1.57421875" defaultRowHeight="12.75"/>
  <cols>
    <col min="1" max="1" width="11.421875" style="0" customWidth="1"/>
    <col min="2" max="2" width="33.00390625" style="0" customWidth="1"/>
    <col min="3" max="3" width="89.00390625" style="0" customWidth="1"/>
    <col min="4" max="4" width="35.00390625" style="0" customWidth="1"/>
    <col min="5" max="255" width="8.8515625" style="0" hidden="1" customWidth="1"/>
  </cols>
  <sheetData>
    <row r="1" spans="2:8" ht="12.75">
      <c r="B1" s="1" t="s">
        <v>7</v>
      </c>
      <c r="C1" s="1">
        <v>8</v>
      </c>
      <c r="D1" s="73" t="s">
        <v>8</v>
      </c>
      <c r="E1" s="74"/>
      <c r="F1" s="74"/>
      <c r="G1" s="74"/>
      <c r="H1" s="74"/>
    </row>
    <row r="2" spans="2:8" ht="12.75">
      <c r="B2" s="1" t="s">
        <v>9</v>
      </c>
      <c r="C2" s="1">
        <v>3710</v>
      </c>
      <c r="D2" s="73" t="s">
        <v>27</v>
      </c>
      <c r="E2" s="74"/>
      <c r="F2" s="74"/>
      <c r="G2" s="74"/>
      <c r="H2" s="74"/>
    </row>
    <row r="3" spans="2:3" ht="12.75">
      <c r="B3" s="1" t="s">
        <v>10</v>
      </c>
      <c r="C3" s="1">
        <v>1</v>
      </c>
    </row>
    <row r="4" spans="2:3" ht="12.75">
      <c r="B4" s="1" t="s">
        <v>11</v>
      </c>
      <c r="C4" s="1">
        <v>801</v>
      </c>
    </row>
    <row r="5" spans="2:3" ht="12.75">
      <c r="B5" s="1" t="s">
        <v>12</v>
      </c>
      <c r="C5" s="2">
        <v>42369</v>
      </c>
    </row>
    <row r="6" spans="2:4" ht="12.75">
      <c r="B6" s="1" t="s">
        <v>13</v>
      </c>
      <c r="C6" s="1" t="s">
        <v>112</v>
      </c>
      <c r="D6" s="1" t="s">
        <v>14</v>
      </c>
    </row>
    <row r="8" spans="1:3" ht="12.75">
      <c r="A8" s="1" t="s">
        <v>15</v>
      </c>
      <c r="B8" s="73" t="s">
        <v>28</v>
      </c>
      <c r="C8" s="74"/>
    </row>
    <row r="9" ht="12.75">
      <c r="C9" s="1">
        <v>4</v>
      </c>
    </row>
    <row r="10" ht="13.5" thickBot="1">
      <c r="C10" s="1" t="s">
        <v>29</v>
      </c>
    </row>
    <row r="11" spans="1:3" ht="51" customHeight="1" thickBot="1">
      <c r="A11" s="1">
        <v>10</v>
      </c>
      <c r="B11" s="7" t="s">
        <v>30</v>
      </c>
      <c r="C11" s="5" t="s">
        <v>89</v>
      </c>
    </row>
    <row r="12" spans="1:3" ht="70.5" customHeight="1" thickBot="1">
      <c r="A12" s="1">
        <v>20</v>
      </c>
      <c r="B12" s="7" t="s">
        <v>31</v>
      </c>
      <c r="C12" s="5" t="s">
        <v>113</v>
      </c>
    </row>
    <row r="13" spans="1:3" ht="244.5" customHeight="1" thickBot="1">
      <c r="A13" s="1">
        <v>30</v>
      </c>
      <c r="B13" s="7" t="s">
        <v>32</v>
      </c>
      <c r="C13" s="6" t="s">
        <v>90</v>
      </c>
    </row>
    <row r="14" spans="1:3" ht="57.75" customHeight="1" thickBot="1">
      <c r="A14" s="1">
        <v>40</v>
      </c>
      <c r="B14" s="7" t="s">
        <v>33</v>
      </c>
      <c r="C14" s="6" t="s">
        <v>91</v>
      </c>
    </row>
    <row r="15" spans="1:3" ht="318.75" customHeight="1" thickBot="1">
      <c r="A15" s="1">
        <v>50</v>
      </c>
      <c r="B15" s="7" t="s">
        <v>34</v>
      </c>
      <c r="C15" s="6" t="s">
        <v>92</v>
      </c>
    </row>
    <row r="16" ht="12.75">
      <c r="B16" s="7"/>
    </row>
    <row r="17" ht="12.75">
      <c r="B17" s="7"/>
    </row>
    <row r="18" ht="12.75">
      <c r="B18" s="7"/>
    </row>
    <row r="19" ht="12.75">
      <c r="B19" s="7"/>
    </row>
    <row r="20" ht="12.75">
      <c r="B20" s="7"/>
    </row>
  </sheetData>
  <sheetProtection/>
  <mergeCells count="3">
    <mergeCell ref="D1:H1"/>
    <mergeCell ref="D2:H2"/>
    <mergeCell ref="B8:C8"/>
  </mergeCells>
  <dataValidations count="1">
    <dataValidation type="textLength" allowBlank="1" showInputMessage="1" showErrorMessage="1" promptTitle="Cualquier contenido" error="Escriba un texto " sqref="C11:C15">
      <formula1>0</formula1>
      <formula2>3500</formula2>
    </dataValidation>
  </dataValidations>
  <printOptions/>
  <pageMargins left="0.7480314960629921" right="0.7480314960629921" top="0.984251968503937" bottom="0.984251968503937" header="0.5118110236220472" footer="0.5118110236220472"/>
  <pageSetup horizontalDpi="300" verticalDpi="300" orientation="landscape" scale="50" r:id="rId1"/>
</worksheet>
</file>

<file path=xl/worksheets/sheet3.xml><?xml version="1.0" encoding="utf-8"?>
<worksheet xmlns="http://schemas.openxmlformats.org/spreadsheetml/2006/main" xmlns:r="http://schemas.openxmlformats.org/officeDocument/2006/relationships">
  <sheetPr>
    <tabColor rgb="FFFFFF00"/>
    <outlinePr summaryBelow="0" summaryRight="0"/>
  </sheetPr>
  <dimension ref="A1:K17"/>
  <sheetViews>
    <sheetView zoomScale="75" zoomScaleNormal="75" zoomScalePageLayoutView="0" workbookViewId="0" topLeftCell="A1">
      <selection activeCell="C5" sqref="C5"/>
    </sheetView>
  </sheetViews>
  <sheetFormatPr defaultColWidth="0" defaultRowHeight="12.75"/>
  <cols>
    <col min="1" max="1" width="11.421875" style="0" customWidth="1"/>
    <col min="2" max="2" width="17.00390625" style="0" customWidth="1"/>
    <col min="3" max="3" width="16.28125" style="0" customWidth="1"/>
    <col min="4" max="4" width="19.140625" style="0" customWidth="1"/>
    <col min="5" max="5" width="33.00390625" style="0" customWidth="1"/>
    <col min="6" max="6" width="26.140625" style="0" customWidth="1"/>
    <col min="7" max="7" width="35.57421875" style="0" customWidth="1"/>
    <col min="8" max="8" width="10.00390625" style="0" customWidth="1"/>
    <col min="9" max="9" width="24.28125" style="0" customWidth="1"/>
    <col min="10" max="10" width="41.421875" style="0" customWidth="1"/>
    <col min="11" max="11" width="100.57421875" style="0" customWidth="1"/>
    <col min="12" max="12" width="7.8515625" style="0" customWidth="1"/>
    <col min="13" max="16384" width="8.8515625" style="0" hidden="1" customWidth="1"/>
  </cols>
  <sheetData>
    <row r="1" spans="2:8" ht="12.75">
      <c r="B1" s="1" t="s">
        <v>7</v>
      </c>
      <c r="C1" s="1">
        <v>8</v>
      </c>
      <c r="D1" s="73" t="s">
        <v>8</v>
      </c>
      <c r="E1" s="74"/>
      <c r="F1" s="74"/>
      <c r="G1" s="74"/>
      <c r="H1" s="74"/>
    </row>
    <row r="2" spans="2:8" ht="12.75">
      <c r="B2" s="1" t="s">
        <v>9</v>
      </c>
      <c r="C2" s="1">
        <v>3810</v>
      </c>
      <c r="D2" s="73" t="s">
        <v>35</v>
      </c>
      <c r="E2" s="74"/>
      <c r="F2" s="74"/>
      <c r="G2" s="74"/>
      <c r="H2" s="74"/>
    </row>
    <row r="3" spans="2:3" ht="12.75">
      <c r="B3" s="1" t="s">
        <v>10</v>
      </c>
      <c r="C3" s="1">
        <v>1</v>
      </c>
    </row>
    <row r="4" spans="2:3" ht="12.75">
      <c r="B4" s="1" t="s">
        <v>11</v>
      </c>
      <c r="C4" s="1">
        <v>801</v>
      </c>
    </row>
    <row r="5" spans="2:3" ht="12.75">
      <c r="B5" s="1" t="s">
        <v>12</v>
      </c>
      <c r="C5" s="2">
        <v>42369</v>
      </c>
    </row>
    <row r="6" spans="2:4" ht="12.75">
      <c r="B6" s="1" t="s">
        <v>13</v>
      </c>
      <c r="C6" s="1">
        <v>6</v>
      </c>
      <c r="D6" s="1" t="s">
        <v>112</v>
      </c>
    </row>
    <row r="8" spans="1:11" ht="12.75">
      <c r="A8" s="1" t="s">
        <v>15</v>
      </c>
      <c r="B8" s="73" t="s">
        <v>36</v>
      </c>
      <c r="C8" s="74"/>
      <c r="D8" s="74"/>
      <c r="E8" s="74"/>
      <c r="F8" s="74"/>
      <c r="G8" s="74"/>
      <c r="H8" s="74"/>
      <c r="I8" s="74"/>
      <c r="J8" s="74"/>
      <c r="K8" s="74"/>
    </row>
    <row r="9" spans="3:11" ht="12.75">
      <c r="C9" s="1">
        <v>4</v>
      </c>
      <c r="D9" s="1">
        <v>8</v>
      </c>
      <c r="E9" s="1">
        <v>12</v>
      </c>
      <c r="F9" s="1">
        <v>16</v>
      </c>
      <c r="G9" s="1">
        <v>20</v>
      </c>
      <c r="H9" s="1">
        <v>24</v>
      </c>
      <c r="I9" s="1">
        <v>28</v>
      </c>
      <c r="J9" s="1">
        <v>32</v>
      </c>
      <c r="K9" s="1">
        <v>36</v>
      </c>
    </row>
    <row r="10" spans="3:11" ht="51" customHeight="1" thickBot="1">
      <c r="C10" s="35" t="s">
        <v>37</v>
      </c>
      <c r="D10" s="35" t="s">
        <v>38</v>
      </c>
      <c r="E10" s="35" t="s">
        <v>39</v>
      </c>
      <c r="F10" s="35" t="s">
        <v>40</v>
      </c>
      <c r="G10" s="35" t="s">
        <v>41</v>
      </c>
      <c r="H10" s="35" t="s">
        <v>42</v>
      </c>
      <c r="I10" s="35" t="s">
        <v>43</v>
      </c>
      <c r="J10" s="35" t="s">
        <v>44</v>
      </c>
      <c r="K10" s="35" t="s">
        <v>45</v>
      </c>
    </row>
    <row r="11" spans="1:11" ht="400.5" customHeight="1" thickBot="1">
      <c r="A11" s="1">
        <v>10</v>
      </c>
      <c r="B11" s="16" t="s">
        <v>16</v>
      </c>
      <c r="C11" s="9">
        <v>770</v>
      </c>
      <c r="D11" s="10" t="s">
        <v>62</v>
      </c>
      <c r="E11" s="11" t="s">
        <v>63</v>
      </c>
      <c r="F11" s="12">
        <v>41069</v>
      </c>
      <c r="G11" s="13">
        <v>42520</v>
      </c>
      <c r="H11" s="14" t="s">
        <v>64</v>
      </c>
      <c r="I11" s="56">
        <v>960000</v>
      </c>
      <c r="J11" s="15" t="s">
        <v>65</v>
      </c>
      <c r="K11" s="57" t="s">
        <v>209</v>
      </c>
    </row>
    <row r="12" spans="1:11" ht="409.5" customHeight="1" thickBot="1">
      <c r="A12" s="1">
        <v>11</v>
      </c>
      <c r="B12" s="16" t="s">
        <v>118</v>
      </c>
      <c r="C12" s="9">
        <v>776</v>
      </c>
      <c r="D12" s="10" t="s">
        <v>66</v>
      </c>
      <c r="E12" s="11" t="s">
        <v>67</v>
      </c>
      <c r="F12" s="12">
        <v>41069</v>
      </c>
      <c r="G12" s="13">
        <v>42520</v>
      </c>
      <c r="H12" s="14" t="s">
        <v>68</v>
      </c>
      <c r="I12" s="58">
        <v>5166000</v>
      </c>
      <c r="J12" s="15" t="s">
        <v>210</v>
      </c>
      <c r="K12" s="57" t="s">
        <v>211</v>
      </c>
    </row>
    <row r="14" ht="12.75">
      <c r="I14" s="59"/>
    </row>
    <row r="17" ht="12.75">
      <c r="I17" s="60"/>
    </row>
  </sheetData>
  <sheetProtection/>
  <mergeCells count="3">
    <mergeCell ref="D1:H1"/>
    <mergeCell ref="D2:H2"/>
    <mergeCell ref="B8:K8"/>
  </mergeCells>
  <dataValidations count="3">
    <dataValidation type="decimal" allowBlank="1" showInputMessage="1" showErrorMessage="1" promptTitle="Escriba un número en esta casilla" errorTitle="Entrada no válida" error="Por favor escriba un número" sqref="I11">
      <formula1>-1.7976931348623157E+308</formula1>
      <formula2>1.7976931348623157E+308</formula2>
    </dataValidation>
    <dataValidation type="date" operator="notEqual" allowBlank="1" showInputMessage="1" showErrorMessage="1" promptTitle="Ingrese una fecha (AAAA/MM/DD)" errorTitle="Entrada no válida" error="Por favor escriba una fecha válida (AAAA/MM/DD)" sqref="F11:F12">
      <formula1>-1</formula1>
    </dataValidation>
    <dataValidation type="textLength" allowBlank="1" showInputMessage="1" showErrorMessage="1" promptTitle="Cualquier contenido" error="Escriba un texto " sqref="J11:K11 H11:H12 C11:E11">
      <formula1>0</formula1>
      <formula2>3500</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rgb="FFFFFF00"/>
    <outlinePr summaryBelow="0" summaryRight="0"/>
  </sheetPr>
  <dimension ref="A1:M40"/>
  <sheetViews>
    <sheetView tabSelected="1" zoomScalePageLayoutView="0" workbookViewId="0" topLeftCell="A1">
      <selection activeCell="C5" sqref="C5"/>
    </sheetView>
  </sheetViews>
  <sheetFormatPr defaultColWidth="0" defaultRowHeight="12.75"/>
  <cols>
    <col min="1" max="1" width="11.421875" style="0" customWidth="1"/>
    <col min="2" max="2" width="21.00390625" style="0" customWidth="1"/>
    <col min="3" max="3" width="25.00390625" style="0" customWidth="1"/>
    <col min="4" max="4" width="28.00390625" style="0" customWidth="1"/>
    <col min="5" max="5" width="36.8515625" style="0" customWidth="1"/>
    <col min="6" max="6" width="12.8515625" style="0" customWidth="1"/>
    <col min="7" max="7" width="16.421875" style="0" customWidth="1"/>
    <col min="8" max="8" width="14.7109375" style="0" customWidth="1"/>
    <col min="9" max="9" width="13.28125" style="0" customWidth="1"/>
    <col min="10" max="10" width="13.421875" style="0" customWidth="1"/>
    <col min="11" max="11" width="17.00390625" style="19" customWidth="1"/>
    <col min="12" max="12" width="17.8515625" style="19" customWidth="1"/>
    <col min="13" max="13" width="11.421875" style="0" customWidth="1"/>
    <col min="14" max="14" width="0" style="0" hidden="1" customWidth="1"/>
    <col min="15" max="16384" width="8.8515625" style="0" hidden="1" customWidth="1"/>
  </cols>
  <sheetData>
    <row r="1" spans="2:8" ht="12.75">
      <c r="B1" s="1" t="s">
        <v>7</v>
      </c>
      <c r="C1" s="1">
        <v>8</v>
      </c>
      <c r="D1" s="73" t="s">
        <v>8</v>
      </c>
      <c r="E1" s="74"/>
      <c r="F1" s="74"/>
      <c r="G1" s="74"/>
      <c r="H1" s="74"/>
    </row>
    <row r="2" spans="2:8" ht="12.75">
      <c r="B2" s="1" t="s">
        <v>9</v>
      </c>
      <c r="C2" s="1">
        <v>3811</v>
      </c>
      <c r="D2" s="73" t="s">
        <v>46</v>
      </c>
      <c r="E2" s="74"/>
      <c r="F2" s="74"/>
      <c r="G2" s="74"/>
      <c r="H2" s="74"/>
    </row>
    <row r="3" spans="2:3" ht="12.75">
      <c r="B3" s="1" t="s">
        <v>10</v>
      </c>
      <c r="C3" s="1">
        <v>1</v>
      </c>
    </row>
    <row r="4" spans="2:3" ht="12.75">
      <c r="B4" s="1" t="s">
        <v>11</v>
      </c>
      <c r="C4" s="1">
        <v>801</v>
      </c>
    </row>
    <row r="5" spans="2:3" ht="12.75">
      <c r="B5" s="1" t="s">
        <v>12</v>
      </c>
      <c r="C5" s="2">
        <v>42369</v>
      </c>
    </row>
    <row r="6" spans="2:4" ht="12.75">
      <c r="B6" s="1" t="s">
        <v>13</v>
      </c>
      <c r="C6" s="1">
        <v>6</v>
      </c>
      <c r="D6" s="1" t="s">
        <v>112</v>
      </c>
    </row>
    <row r="7" ht="12.75">
      <c r="M7" s="61"/>
    </row>
    <row r="8" spans="1:12" ht="12.75">
      <c r="A8" s="1" t="s">
        <v>15</v>
      </c>
      <c r="B8" s="73" t="s">
        <v>47</v>
      </c>
      <c r="C8" s="74"/>
      <c r="D8" s="74"/>
      <c r="E8" s="74"/>
      <c r="F8" s="74"/>
      <c r="G8" s="74"/>
      <c r="H8" s="74"/>
      <c r="I8" s="74"/>
      <c r="J8" s="74"/>
      <c r="K8" s="74"/>
      <c r="L8" s="74"/>
    </row>
    <row r="9" spans="3:12" ht="12.75">
      <c r="C9" s="1">
        <v>4</v>
      </c>
      <c r="D9" s="1">
        <v>8</v>
      </c>
      <c r="E9" s="1">
        <v>12</v>
      </c>
      <c r="F9" s="1">
        <v>16</v>
      </c>
      <c r="G9" s="1">
        <v>20</v>
      </c>
      <c r="H9" s="1">
        <v>24</v>
      </c>
      <c r="I9" s="1">
        <v>28</v>
      </c>
      <c r="J9" s="1">
        <v>32</v>
      </c>
      <c r="K9" s="1">
        <v>36</v>
      </c>
      <c r="L9" s="1">
        <v>40</v>
      </c>
    </row>
    <row r="10" spans="3:12" ht="31.5" customHeight="1">
      <c r="C10" s="36" t="s">
        <v>37</v>
      </c>
      <c r="D10" s="36" t="s">
        <v>48</v>
      </c>
      <c r="E10" s="36" t="s">
        <v>49</v>
      </c>
      <c r="F10" s="36" t="s">
        <v>50</v>
      </c>
      <c r="G10" s="36" t="s">
        <v>51</v>
      </c>
      <c r="H10" s="36" t="s">
        <v>52</v>
      </c>
      <c r="I10" s="36" t="s">
        <v>53</v>
      </c>
      <c r="J10" s="36" t="s">
        <v>54</v>
      </c>
      <c r="K10" s="36" t="s">
        <v>55</v>
      </c>
      <c r="L10" s="36" t="s">
        <v>56</v>
      </c>
    </row>
    <row r="11" spans="1:12" ht="204">
      <c r="A11" s="1">
        <v>10</v>
      </c>
      <c r="B11" s="7" t="s">
        <v>16</v>
      </c>
      <c r="C11" s="17">
        <v>770</v>
      </c>
      <c r="D11" s="18">
        <v>0.2</v>
      </c>
      <c r="E11" s="3" t="s">
        <v>0</v>
      </c>
      <c r="F11" s="17">
        <v>525</v>
      </c>
      <c r="G11" s="17">
        <v>0</v>
      </c>
      <c r="H11" s="17">
        <v>0</v>
      </c>
      <c r="I11" s="17">
        <f>494</f>
        <v>494</v>
      </c>
      <c r="J11" s="17">
        <f>525-494</f>
        <v>31</v>
      </c>
      <c r="K11" s="18">
        <v>1</v>
      </c>
      <c r="L11" s="17">
        <v>525</v>
      </c>
    </row>
    <row r="12" spans="1:12" ht="127.5">
      <c r="A12" s="1">
        <v>10</v>
      </c>
      <c r="B12" s="62" t="s">
        <v>118</v>
      </c>
      <c r="C12" s="17">
        <v>770</v>
      </c>
      <c r="D12" s="18">
        <v>0.2</v>
      </c>
      <c r="E12" s="3" t="s">
        <v>1</v>
      </c>
      <c r="F12" s="17">
        <v>60</v>
      </c>
      <c r="G12" s="17">
        <v>0</v>
      </c>
      <c r="H12" s="17">
        <v>0</v>
      </c>
      <c r="I12" s="17">
        <f>17</f>
        <v>17</v>
      </c>
      <c r="J12" s="17">
        <f>60-17</f>
        <v>43</v>
      </c>
      <c r="K12" s="18">
        <v>1</v>
      </c>
      <c r="L12" s="17">
        <v>60</v>
      </c>
    </row>
    <row r="13" spans="1:12" ht="114.75">
      <c r="A13" s="1">
        <v>10</v>
      </c>
      <c r="B13" s="7" t="s">
        <v>119</v>
      </c>
      <c r="C13" s="17">
        <v>770</v>
      </c>
      <c r="D13" s="18">
        <v>0.2</v>
      </c>
      <c r="E13" s="3" t="s">
        <v>2</v>
      </c>
      <c r="F13" s="17">
        <v>56</v>
      </c>
      <c r="G13" s="17">
        <v>0</v>
      </c>
      <c r="H13" s="17">
        <v>0</v>
      </c>
      <c r="I13" s="17">
        <f>37</f>
        <v>37</v>
      </c>
      <c r="J13" s="17">
        <f>56-37</f>
        <v>19</v>
      </c>
      <c r="K13" s="18">
        <v>1</v>
      </c>
      <c r="L13" s="17">
        <v>56</v>
      </c>
    </row>
    <row r="14" spans="1:12" ht="89.25">
      <c r="A14" s="1">
        <v>10</v>
      </c>
      <c r="B14" s="62" t="s">
        <v>120</v>
      </c>
      <c r="C14" s="17">
        <v>770</v>
      </c>
      <c r="D14" s="18">
        <v>0.2</v>
      </c>
      <c r="E14" s="3" t="s">
        <v>3</v>
      </c>
      <c r="F14" s="17">
        <v>1</v>
      </c>
      <c r="G14" s="17">
        <v>0</v>
      </c>
      <c r="H14" s="17">
        <v>1</v>
      </c>
      <c r="I14" s="17">
        <v>0</v>
      </c>
      <c r="J14" s="17">
        <v>0</v>
      </c>
      <c r="K14" s="18">
        <v>1</v>
      </c>
      <c r="L14" s="17">
        <v>1</v>
      </c>
    </row>
    <row r="15" spans="1:12" ht="51">
      <c r="A15" s="1">
        <v>10</v>
      </c>
      <c r="B15" s="7" t="s">
        <v>121</v>
      </c>
      <c r="C15" s="17">
        <v>770</v>
      </c>
      <c r="D15" s="18">
        <v>0.2</v>
      </c>
      <c r="E15" s="63" t="s">
        <v>212</v>
      </c>
      <c r="F15" s="17">
        <v>4</v>
      </c>
      <c r="G15" s="17">
        <v>0</v>
      </c>
      <c r="H15" s="17">
        <v>0</v>
      </c>
      <c r="I15" s="17">
        <v>1</v>
      </c>
      <c r="J15" s="17">
        <v>2</v>
      </c>
      <c r="K15" s="18">
        <v>0.75</v>
      </c>
      <c r="L15" s="17">
        <v>3</v>
      </c>
    </row>
    <row r="16" spans="1:12" ht="63.75">
      <c r="A16" s="1">
        <v>10</v>
      </c>
      <c r="B16" s="62" t="s">
        <v>122</v>
      </c>
      <c r="C16" s="17">
        <v>776</v>
      </c>
      <c r="D16" s="18">
        <v>0.25</v>
      </c>
      <c r="E16" s="63" t="s">
        <v>213</v>
      </c>
      <c r="F16" s="17">
        <v>100</v>
      </c>
      <c r="G16" s="17">
        <v>3</v>
      </c>
      <c r="H16" s="17">
        <f>48-3</f>
        <v>45</v>
      </c>
      <c r="I16" s="17">
        <f>52-48</f>
        <v>4</v>
      </c>
      <c r="J16" s="17">
        <f>66-52</f>
        <v>14</v>
      </c>
      <c r="K16" s="18">
        <v>0.66</v>
      </c>
      <c r="L16" s="17">
        <v>66</v>
      </c>
    </row>
    <row r="17" spans="1:12" ht="38.25">
      <c r="A17" s="1">
        <v>10</v>
      </c>
      <c r="B17" s="7" t="s">
        <v>123</v>
      </c>
      <c r="C17" s="17">
        <v>776</v>
      </c>
      <c r="D17" s="18">
        <v>0.25</v>
      </c>
      <c r="E17" s="63" t="s">
        <v>214</v>
      </c>
      <c r="F17" s="17">
        <v>2</v>
      </c>
      <c r="G17" s="17">
        <v>0.022</v>
      </c>
      <c r="H17" s="17">
        <f>0.96-0.022</f>
        <v>0.938</v>
      </c>
      <c r="I17" s="17">
        <f>1.45-0.938</f>
        <v>0.512</v>
      </c>
      <c r="J17" s="17">
        <f>2-0.022-0.938-0.512-0.1</f>
        <v>0.42800000000000005</v>
      </c>
      <c r="K17" s="18">
        <v>0.9549</v>
      </c>
      <c r="L17" s="17">
        <v>2</v>
      </c>
    </row>
    <row r="18" spans="1:12" ht="38.25">
      <c r="A18" s="1">
        <v>10</v>
      </c>
      <c r="B18" s="62" t="s">
        <v>124</v>
      </c>
      <c r="C18" s="17">
        <v>776</v>
      </c>
      <c r="D18" s="18">
        <v>0.25</v>
      </c>
      <c r="E18" s="63" t="s">
        <v>215</v>
      </c>
      <c r="F18" s="17">
        <v>26.72</v>
      </c>
      <c r="G18" s="17">
        <v>0</v>
      </c>
      <c r="H18" s="17">
        <v>8.87</v>
      </c>
      <c r="I18" s="17">
        <f>13.12-8.87</f>
        <v>4.25</v>
      </c>
      <c r="J18" s="17">
        <v>11.92</v>
      </c>
      <c r="K18" s="64">
        <v>0.9373</v>
      </c>
      <c r="L18" s="65">
        <v>25.04</v>
      </c>
    </row>
    <row r="19" spans="1:12" ht="63.75">
      <c r="A19" s="1">
        <v>10</v>
      </c>
      <c r="B19" s="7" t="s">
        <v>125</v>
      </c>
      <c r="C19" s="17">
        <v>776</v>
      </c>
      <c r="D19" s="18">
        <v>0.25</v>
      </c>
      <c r="E19" s="63" t="s">
        <v>216</v>
      </c>
      <c r="F19" s="17">
        <v>2000</v>
      </c>
      <c r="G19" s="17">
        <v>10</v>
      </c>
      <c r="H19" s="17">
        <f>1960-10</f>
        <v>1950</v>
      </c>
      <c r="I19" s="17">
        <v>0</v>
      </c>
      <c r="J19" s="17">
        <v>0</v>
      </c>
      <c r="K19" s="18">
        <v>0.982</v>
      </c>
      <c r="L19" s="17">
        <v>1960</v>
      </c>
    </row>
    <row r="21" ht="12.75">
      <c r="K21"/>
    </row>
    <row r="22" ht="12.75">
      <c r="K22"/>
    </row>
    <row r="23" ht="12.75">
      <c r="K23"/>
    </row>
    <row r="24" ht="12.75">
      <c r="K24"/>
    </row>
    <row r="25" ht="12.75">
      <c r="K25"/>
    </row>
    <row r="26" ht="12.75">
      <c r="K26"/>
    </row>
    <row r="27" ht="12.75">
      <c r="K27"/>
    </row>
    <row r="28" ht="12.75">
      <c r="K28"/>
    </row>
    <row r="29" ht="12.75">
      <c r="K29"/>
    </row>
    <row r="30" ht="12.75">
      <c r="K30"/>
    </row>
    <row r="31" ht="12.75">
      <c r="K31"/>
    </row>
    <row r="32" ht="12.75">
      <c r="K32"/>
    </row>
    <row r="33" ht="12.75">
      <c r="K33"/>
    </row>
    <row r="34" ht="12.75">
      <c r="K34"/>
    </row>
    <row r="35" ht="12.75">
      <c r="K35"/>
    </row>
    <row r="36" ht="12.75">
      <c r="K36"/>
    </row>
    <row r="37" ht="12.75">
      <c r="K37"/>
    </row>
    <row r="38" ht="12.75">
      <c r="K38"/>
    </row>
    <row r="39" ht="12.75">
      <c r="K39"/>
    </row>
    <row r="40" ht="12.75">
      <c r="K40"/>
    </row>
  </sheetData>
  <sheetProtection/>
  <mergeCells count="3">
    <mergeCell ref="D1:H1"/>
    <mergeCell ref="D2:H2"/>
    <mergeCell ref="B8:L8"/>
  </mergeCells>
  <dataValidations count="2">
    <dataValidation type="decimal" allowBlank="1" showInputMessage="1" showErrorMessage="1" promptTitle="Escriba un número en esta casilla" errorTitle="Entrada no válida" error="Por favor escriba un número" sqref="F11 I11:J11 D11:D16 K11:L19 G11:H19">
      <formula1>-1.7976931348623157E+308</formula1>
      <formula2>1.7976931348623157E+308</formula2>
    </dataValidation>
    <dataValidation type="textLength" allowBlank="1" showInputMessage="1" showErrorMessage="1" promptTitle="Cualquier contenido" error="Escriba un texto " sqref="E11 C11:C19">
      <formula1>0</formula1>
      <formula2>3500</formula2>
    </dataValidation>
  </dataValidation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rgb="FFFFFF00"/>
    <outlinePr summaryBelow="0" summaryRight="0"/>
  </sheetPr>
  <dimension ref="A1:IV62"/>
  <sheetViews>
    <sheetView zoomScalePageLayoutView="0" workbookViewId="0" topLeftCell="A1">
      <selection activeCell="E16" sqref="E16"/>
    </sheetView>
  </sheetViews>
  <sheetFormatPr defaultColWidth="12.28125" defaultRowHeight="12.75"/>
  <cols>
    <col min="1" max="1" width="11.421875" style="0" customWidth="1"/>
    <col min="2" max="2" width="17.00390625" style="0" customWidth="1"/>
    <col min="3" max="3" width="25.00390625" style="0" customWidth="1"/>
    <col min="4" max="4" width="17.8515625" style="0" customWidth="1"/>
    <col min="5" max="5" width="42.7109375" style="0" customWidth="1"/>
    <col min="6" max="6" width="21.8515625" style="0" customWidth="1"/>
    <col min="7" max="7" width="40.421875" style="0" customWidth="1"/>
    <col min="8" max="255" width="8.8515625" style="0" hidden="1" customWidth="1"/>
  </cols>
  <sheetData>
    <row r="1" spans="2:8" ht="12.75">
      <c r="B1" s="1" t="s">
        <v>7</v>
      </c>
      <c r="C1" s="1">
        <v>8</v>
      </c>
      <c r="D1" s="73" t="s">
        <v>8</v>
      </c>
      <c r="E1" s="74"/>
      <c r="F1" s="74"/>
      <c r="G1" s="74"/>
      <c r="H1" s="74"/>
    </row>
    <row r="2" spans="2:8" ht="12.75">
      <c r="B2" s="1" t="s">
        <v>9</v>
      </c>
      <c r="C2" s="1">
        <v>3812</v>
      </c>
      <c r="D2" s="73" t="s">
        <v>57</v>
      </c>
      <c r="E2" s="74"/>
      <c r="F2" s="74"/>
      <c r="G2" s="74"/>
      <c r="H2" s="74"/>
    </row>
    <row r="3" spans="2:3" ht="12.75">
      <c r="B3" s="1" t="s">
        <v>10</v>
      </c>
      <c r="C3" s="1">
        <v>1</v>
      </c>
    </row>
    <row r="4" spans="2:3" ht="12.75">
      <c r="B4" s="1" t="s">
        <v>11</v>
      </c>
      <c r="C4" s="1">
        <v>801</v>
      </c>
    </row>
    <row r="5" spans="2:3" ht="12.75">
      <c r="B5" s="1" t="s">
        <v>12</v>
      </c>
      <c r="C5" s="2">
        <v>42369</v>
      </c>
    </row>
    <row r="6" spans="2:4" ht="12.75">
      <c r="B6" s="1" t="s">
        <v>13</v>
      </c>
      <c r="C6" s="1">
        <v>6</v>
      </c>
      <c r="D6" s="1" t="s">
        <v>112</v>
      </c>
    </row>
    <row r="8" spans="1:6" ht="12.75">
      <c r="A8" s="1" t="s">
        <v>15</v>
      </c>
      <c r="B8" s="73" t="s">
        <v>58</v>
      </c>
      <c r="C8" s="74"/>
      <c r="D8" s="74"/>
      <c r="E8" s="74"/>
      <c r="F8" s="74"/>
    </row>
    <row r="9" spans="3:6" ht="12.75">
      <c r="C9" s="1">
        <v>4</v>
      </c>
      <c r="D9" s="1">
        <v>8</v>
      </c>
      <c r="E9" s="1">
        <v>12</v>
      </c>
      <c r="F9" s="1">
        <v>16</v>
      </c>
    </row>
    <row r="10" spans="3:6" ht="12.75">
      <c r="C10" s="1" t="s">
        <v>37</v>
      </c>
      <c r="D10" s="1" t="s">
        <v>59</v>
      </c>
      <c r="E10" s="1" t="s">
        <v>60</v>
      </c>
      <c r="F10" s="1" t="s">
        <v>61</v>
      </c>
    </row>
    <row r="11" spans="1:6" ht="144">
      <c r="A11" s="1">
        <v>10</v>
      </c>
      <c r="B11" t="s">
        <v>16</v>
      </c>
      <c r="C11" s="30">
        <v>770</v>
      </c>
      <c r="D11" s="28" t="s">
        <v>217</v>
      </c>
      <c r="E11" s="33" t="s">
        <v>218</v>
      </c>
      <c r="F11" s="66">
        <v>760000000</v>
      </c>
    </row>
    <row r="12" spans="1:256" ht="72">
      <c r="A12" s="1">
        <v>11</v>
      </c>
      <c r="B12" t="s">
        <v>118</v>
      </c>
      <c r="C12" s="30">
        <v>770</v>
      </c>
      <c r="D12" s="28" t="s">
        <v>219</v>
      </c>
      <c r="E12" s="67" t="s">
        <v>220</v>
      </c>
      <c r="F12" s="66">
        <v>120000000</v>
      </c>
      <c r="IV12">
        <f>+UPPER(G12)</f>
      </c>
    </row>
    <row r="13" spans="1:6" ht="84">
      <c r="A13" s="1">
        <v>12</v>
      </c>
      <c r="B13" t="s">
        <v>119</v>
      </c>
      <c r="C13" s="30">
        <v>770</v>
      </c>
      <c r="D13" s="28" t="s">
        <v>221</v>
      </c>
      <c r="E13" s="68" t="s">
        <v>222</v>
      </c>
      <c r="F13" s="66">
        <v>80000000</v>
      </c>
    </row>
    <row r="14" spans="1:6" ht="16.5" customHeight="1">
      <c r="A14" s="1">
        <v>13</v>
      </c>
      <c r="B14" t="s">
        <v>120</v>
      </c>
      <c r="C14" s="77" t="s">
        <v>114</v>
      </c>
      <c r="D14" s="77"/>
      <c r="E14" s="77"/>
      <c r="F14" s="31">
        <f>SUM(F11:F13)</f>
        <v>960000000</v>
      </c>
    </row>
    <row r="15" spans="1:6" ht="60">
      <c r="A15" s="1">
        <v>14</v>
      </c>
      <c r="B15" t="s">
        <v>121</v>
      </c>
      <c r="C15" s="32">
        <v>776</v>
      </c>
      <c r="D15" s="29" t="s">
        <v>223</v>
      </c>
      <c r="E15" s="29" t="s">
        <v>224</v>
      </c>
      <c r="F15" s="69">
        <v>168100700</v>
      </c>
    </row>
    <row r="16" spans="1:6" ht="36">
      <c r="A16" s="1">
        <v>15</v>
      </c>
      <c r="B16" t="s">
        <v>122</v>
      </c>
      <c r="C16" s="30">
        <v>776</v>
      </c>
      <c r="D16" s="29" t="s">
        <v>225</v>
      </c>
      <c r="E16" s="29" t="s">
        <v>226</v>
      </c>
      <c r="F16" s="69">
        <v>16955138</v>
      </c>
    </row>
    <row r="17" spans="1:6" ht="48">
      <c r="A17" s="1">
        <v>16</v>
      </c>
      <c r="B17" t="s">
        <v>123</v>
      </c>
      <c r="C17" s="30">
        <v>776</v>
      </c>
      <c r="D17" s="29" t="s">
        <v>227</v>
      </c>
      <c r="E17" s="29" t="s">
        <v>228</v>
      </c>
      <c r="F17" s="69">
        <v>39980850</v>
      </c>
    </row>
    <row r="18" spans="1:6" ht="72">
      <c r="A18" s="1">
        <v>17</v>
      </c>
      <c r="B18" t="s">
        <v>124</v>
      </c>
      <c r="C18" s="30">
        <v>776</v>
      </c>
      <c r="D18" s="29" t="s">
        <v>229</v>
      </c>
      <c r="E18" s="29" t="s">
        <v>230</v>
      </c>
      <c r="F18" s="69">
        <v>16870000</v>
      </c>
    </row>
    <row r="19" spans="1:6" ht="84">
      <c r="A19" s="1">
        <v>18</v>
      </c>
      <c r="B19" t="s">
        <v>125</v>
      </c>
      <c r="C19" s="30">
        <v>776</v>
      </c>
      <c r="D19" s="29" t="s">
        <v>231</v>
      </c>
      <c r="E19" s="29" t="s">
        <v>232</v>
      </c>
      <c r="F19" s="69">
        <v>636038053</v>
      </c>
    </row>
    <row r="20" spans="1:6" ht="48">
      <c r="A20" s="1">
        <v>19</v>
      </c>
      <c r="B20" t="s">
        <v>126</v>
      </c>
      <c r="C20" s="30">
        <v>776</v>
      </c>
      <c r="D20" s="29" t="s">
        <v>233</v>
      </c>
      <c r="E20" s="29" t="s">
        <v>234</v>
      </c>
      <c r="F20" s="70">
        <v>65000000</v>
      </c>
    </row>
    <row r="21" spans="1:6" ht="84">
      <c r="A21" s="1">
        <v>20</v>
      </c>
      <c r="B21" t="s">
        <v>127</v>
      </c>
      <c r="C21" s="30">
        <v>776</v>
      </c>
      <c r="D21" s="29" t="s">
        <v>235</v>
      </c>
      <c r="E21" s="29" t="s">
        <v>236</v>
      </c>
      <c r="F21" s="70">
        <v>65000000</v>
      </c>
    </row>
    <row r="22" spans="1:6" ht="84">
      <c r="A22" s="1">
        <v>21</v>
      </c>
      <c r="B22" t="s">
        <v>128</v>
      </c>
      <c r="C22" s="30">
        <v>776</v>
      </c>
      <c r="D22" s="29" t="s">
        <v>237</v>
      </c>
      <c r="E22" s="29" t="s">
        <v>238</v>
      </c>
      <c r="F22" s="70">
        <v>65000000</v>
      </c>
    </row>
    <row r="23" spans="1:6" ht="36">
      <c r="A23" s="1">
        <v>22</v>
      </c>
      <c r="B23" t="s">
        <v>129</v>
      </c>
      <c r="C23" s="30">
        <v>776</v>
      </c>
      <c r="D23" s="29" t="s">
        <v>239</v>
      </c>
      <c r="E23" s="29" t="s">
        <v>240</v>
      </c>
      <c r="F23" s="70">
        <v>61129394</v>
      </c>
    </row>
    <row r="24" spans="1:6" ht="60">
      <c r="A24" s="1">
        <v>23</v>
      </c>
      <c r="B24" t="s">
        <v>130</v>
      </c>
      <c r="C24" s="30">
        <v>776</v>
      </c>
      <c r="D24" s="29" t="s">
        <v>241</v>
      </c>
      <c r="E24" s="29" t="s">
        <v>242</v>
      </c>
      <c r="F24" s="70">
        <v>74636256</v>
      </c>
    </row>
    <row r="25" spans="1:6" ht="48">
      <c r="A25" s="1">
        <v>24</v>
      </c>
      <c r="B25" t="s">
        <v>131</v>
      </c>
      <c r="C25" s="30">
        <v>776</v>
      </c>
      <c r="D25" s="29" t="s">
        <v>243</v>
      </c>
      <c r="E25" s="29" t="s">
        <v>244</v>
      </c>
      <c r="F25" s="70">
        <v>27235869</v>
      </c>
    </row>
    <row r="26" spans="1:6" ht="84">
      <c r="A26" s="1">
        <v>25</v>
      </c>
      <c r="B26" t="s">
        <v>132</v>
      </c>
      <c r="C26" s="30">
        <v>776</v>
      </c>
      <c r="D26" s="29" t="s">
        <v>245</v>
      </c>
      <c r="E26" s="29" t="s">
        <v>246</v>
      </c>
      <c r="F26" s="70">
        <v>2500000</v>
      </c>
    </row>
    <row r="27" spans="1:6" ht="72">
      <c r="A27" s="1">
        <v>26</v>
      </c>
      <c r="B27" t="s">
        <v>133</v>
      </c>
      <c r="C27" s="30">
        <v>776</v>
      </c>
      <c r="D27" s="29" t="s">
        <v>247</v>
      </c>
      <c r="E27" s="29" t="s">
        <v>248</v>
      </c>
      <c r="F27" s="70">
        <v>60989030</v>
      </c>
    </row>
    <row r="28" spans="1:6" ht="144">
      <c r="A28" s="1">
        <v>27</v>
      </c>
      <c r="B28" t="s">
        <v>134</v>
      </c>
      <c r="C28" s="30">
        <v>776</v>
      </c>
      <c r="D28" s="29" t="s">
        <v>249</v>
      </c>
      <c r="E28" s="29" t="s">
        <v>250</v>
      </c>
      <c r="F28" s="70">
        <v>274245158.4</v>
      </c>
    </row>
    <row r="29" spans="1:6" ht="84">
      <c r="A29" s="1">
        <v>28</v>
      </c>
      <c r="B29" t="s">
        <v>135</v>
      </c>
      <c r="C29" s="30">
        <v>776</v>
      </c>
      <c r="D29" s="29" t="s">
        <v>251</v>
      </c>
      <c r="E29" s="29" t="s">
        <v>252</v>
      </c>
      <c r="F29" s="70">
        <v>25995136</v>
      </c>
    </row>
    <row r="30" spans="1:6" ht="60">
      <c r="A30" s="1">
        <v>29</v>
      </c>
      <c r="B30" t="s">
        <v>136</v>
      </c>
      <c r="C30" s="30">
        <v>776</v>
      </c>
      <c r="D30" s="29" t="s">
        <v>253</v>
      </c>
      <c r="E30" s="29" t="s">
        <v>254</v>
      </c>
      <c r="F30" s="70">
        <v>991166182</v>
      </c>
    </row>
    <row r="31" spans="1:6" ht="60">
      <c r="A31" s="1">
        <v>30</v>
      </c>
      <c r="B31" t="s">
        <v>137</v>
      </c>
      <c r="C31" s="30">
        <v>776</v>
      </c>
      <c r="D31" s="29" t="s">
        <v>255</v>
      </c>
      <c r="E31" s="29" t="s">
        <v>256</v>
      </c>
      <c r="F31" s="70">
        <v>192920035</v>
      </c>
    </row>
    <row r="32" spans="1:6" ht="48">
      <c r="A32" s="1">
        <v>31</v>
      </c>
      <c r="B32" t="s">
        <v>138</v>
      </c>
      <c r="C32" s="30">
        <v>776</v>
      </c>
      <c r="D32" s="29" t="s">
        <v>257</v>
      </c>
      <c r="E32" s="29" t="s">
        <v>258</v>
      </c>
      <c r="F32" s="70">
        <v>8150392.999999999</v>
      </c>
    </row>
    <row r="33" spans="1:6" ht="48">
      <c r="A33" s="1">
        <v>32</v>
      </c>
      <c r="B33" t="s">
        <v>139</v>
      </c>
      <c r="C33" s="30">
        <v>776</v>
      </c>
      <c r="D33" s="29" t="s">
        <v>259</v>
      </c>
      <c r="E33" s="29" t="s">
        <v>260</v>
      </c>
      <c r="F33" s="70">
        <v>61682688</v>
      </c>
    </row>
    <row r="34" spans="1:6" ht="36">
      <c r="A34" s="1">
        <v>33</v>
      </c>
      <c r="B34" t="s">
        <v>140</v>
      </c>
      <c r="C34" s="30">
        <v>776</v>
      </c>
      <c r="D34" s="29" t="s">
        <v>261</v>
      </c>
      <c r="E34" s="29" t="s">
        <v>262</v>
      </c>
      <c r="F34" s="70">
        <v>500308916</v>
      </c>
    </row>
    <row r="35" spans="1:6" ht="48">
      <c r="A35" s="1">
        <v>34</v>
      </c>
      <c r="B35" t="s">
        <v>141</v>
      </c>
      <c r="C35" s="30">
        <v>776</v>
      </c>
      <c r="D35" s="29" t="s">
        <v>263</v>
      </c>
      <c r="E35" s="29" t="s">
        <v>264</v>
      </c>
      <c r="F35" s="70">
        <v>14917500</v>
      </c>
    </row>
    <row r="36" spans="1:6" ht="84">
      <c r="A36" s="1">
        <v>35</v>
      </c>
      <c r="B36" t="s">
        <v>142</v>
      </c>
      <c r="C36" s="30">
        <v>776</v>
      </c>
      <c r="D36" s="29" t="s">
        <v>265</v>
      </c>
      <c r="E36" s="29" t="s">
        <v>266</v>
      </c>
      <c r="F36" s="70">
        <v>17452426</v>
      </c>
    </row>
    <row r="37" spans="1:6" ht="192">
      <c r="A37" s="1">
        <v>36</v>
      </c>
      <c r="B37" t="s">
        <v>143</v>
      </c>
      <c r="C37" s="30">
        <v>776</v>
      </c>
      <c r="D37" s="29" t="s">
        <v>267</v>
      </c>
      <c r="E37" s="29" t="s">
        <v>268</v>
      </c>
      <c r="F37" s="70">
        <v>458970074</v>
      </c>
    </row>
    <row r="38" spans="1:6" ht="60">
      <c r="A38" s="1">
        <v>37</v>
      </c>
      <c r="B38" t="s">
        <v>144</v>
      </c>
      <c r="C38" s="30">
        <v>776</v>
      </c>
      <c r="D38" s="29" t="s">
        <v>269</v>
      </c>
      <c r="E38" s="29" t="s">
        <v>270</v>
      </c>
      <c r="F38" s="70">
        <v>21000000</v>
      </c>
    </row>
    <row r="39" spans="1:6" ht="36">
      <c r="A39" s="1">
        <v>38</v>
      </c>
      <c r="B39" t="s">
        <v>145</v>
      </c>
      <c r="C39" s="30">
        <v>776</v>
      </c>
      <c r="D39" s="29" t="s">
        <v>271</v>
      </c>
      <c r="E39" s="29" t="s">
        <v>272</v>
      </c>
      <c r="F39" s="70">
        <v>12702000</v>
      </c>
    </row>
    <row r="40" spans="1:6" ht="48">
      <c r="A40" s="1">
        <v>39</v>
      </c>
      <c r="B40" t="s">
        <v>146</v>
      </c>
      <c r="C40" s="30">
        <v>776</v>
      </c>
      <c r="D40" s="29" t="s">
        <v>273</v>
      </c>
      <c r="E40" s="29" t="s">
        <v>274</v>
      </c>
      <c r="F40" s="70">
        <v>26582000</v>
      </c>
    </row>
    <row r="41" spans="1:6" ht="48">
      <c r="A41" s="1">
        <v>40</v>
      </c>
      <c r="B41" t="s">
        <v>147</v>
      </c>
      <c r="C41" s="30">
        <v>776</v>
      </c>
      <c r="D41" s="29" t="s">
        <v>275</v>
      </c>
      <c r="E41" s="29" t="s">
        <v>276</v>
      </c>
      <c r="F41" s="70">
        <v>2958000</v>
      </c>
    </row>
    <row r="42" spans="1:6" ht="72">
      <c r="A42" s="1">
        <v>41</v>
      </c>
      <c r="B42" t="s">
        <v>148</v>
      </c>
      <c r="C42" s="30">
        <v>776</v>
      </c>
      <c r="D42" s="29" t="s">
        <v>277</v>
      </c>
      <c r="E42" s="29" t="s">
        <v>278</v>
      </c>
      <c r="F42" s="70">
        <v>5684000</v>
      </c>
    </row>
    <row r="43" spans="1:6" ht="84">
      <c r="A43" s="1">
        <v>42</v>
      </c>
      <c r="B43" t="s">
        <v>149</v>
      </c>
      <c r="C43" s="30">
        <v>776</v>
      </c>
      <c r="D43" s="29" t="s">
        <v>279</v>
      </c>
      <c r="E43" s="29" t="s">
        <v>280</v>
      </c>
      <c r="F43" s="70">
        <v>4501000</v>
      </c>
    </row>
    <row r="44" spans="1:6" ht="84">
      <c r="A44" s="1">
        <v>43</v>
      </c>
      <c r="B44" t="s">
        <v>150</v>
      </c>
      <c r="C44" s="30">
        <v>776</v>
      </c>
      <c r="D44" s="29" t="s">
        <v>281</v>
      </c>
      <c r="E44" s="29" t="s">
        <v>282</v>
      </c>
      <c r="F44" s="70">
        <v>12000000</v>
      </c>
    </row>
    <row r="45" spans="1:6" ht="48">
      <c r="A45" s="1">
        <v>44</v>
      </c>
      <c r="B45" t="s">
        <v>151</v>
      </c>
      <c r="C45" s="30">
        <v>776</v>
      </c>
      <c r="D45" s="29" t="s">
        <v>283</v>
      </c>
      <c r="E45" s="29" t="s">
        <v>284</v>
      </c>
      <c r="F45" s="70">
        <v>10549870</v>
      </c>
    </row>
    <row r="46" spans="1:6" ht="120">
      <c r="A46" s="1">
        <v>45</v>
      </c>
      <c r="B46" t="s">
        <v>152</v>
      </c>
      <c r="C46" s="30">
        <v>776</v>
      </c>
      <c r="D46" s="29" t="s">
        <v>285</v>
      </c>
      <c r="E46" s="29" t="s">
        <v>286</v>
      </c>
      <c r="F46" s="70">
        <v>45600000</v>
      </c>
    </row>
    <row r="47" spans="1:6" ht="84">
      <c r="A47" s="1">
        <v>46</v>
      </c>
      <c r="B47" t="s">
        <v>153</v>
      </c>
      <c r="C47" s="30">
        <v>776</v>
      </c>
      <c r="D47" s="29" t="s">
        <v>287</v>
      </c>
      <c r="E47" s="29" t="s">
        <v>288</v>
      </c>
      <c r="F47" s="70">
        <v>45600000</v>
      </c>
    </row>
    <row r="48" spans="1:6" ht="60">
      <c r="A48" s="1">
        <v>47</v>
      </c>
      <c r="B48" t="s">
        <v>289</v>
      </c>
      <c r="C48" s="30">
        <v>776</v>
      </c>
      <c r="D48" s="29" t="s">
        <v>290</v>
      </c>
      <c r="E48" s="29" t="s">
        <v>291</v>
      </c>
      <c r="F48" s="70">
        <v>35640000</v>
      </c>
    </row>
    <row r="49" spans="1:6" ht="72">
      <c r="A49" s="1">
        <v>48</v>
      </c>
      <c r="B49" t="s">
        <v>292</v>
      </c>
      <c r="C49" s="30">
        <v>776</v>
      </c>
      <c r="D49" s="29" t="s">
        <v>293</v>
      </c>
      <c r="E49" s="29" t="s">
        <v>294</v>
      </c>
      <c r="F49" s="70">
        <v>22320000</v>
      </c>
    </row>
    <row r="50" spans="1:6" ht="72">
      <c r="A50" s="1">
        <v>49</v>
      </c>
      <c r="B50" t="s">
        <v>295</v>
      </c>
      <c r="C50" s="30">
        <v>776</v>
      </c>
      <c r="D50" s="29" t="s">
        <v>296</v>
      </c>
      <c r="E50" s="29" t="s">
        <v>297</v>
      </c>
      <c r="F50" s="70">
        <v>18000000</v>
      </c>
    </row>
    <row r="51" spans="1:6" ht="72">
      <c r="A51" s="1">
        <v>50</v>
      </c>
      <c r="B51" t="s">
        <v>298</v>
      </c>
      <c r="C51" s="30">
        <v>776</v>
      </c>
      <c r="D51" s="29" t="s">
        <v>299</v>
      </c>
      <c r="E51" s="29" t="s">
        <v>300</v>
      </c>
      <c r="F51" s="70">
        <v>18000000</v>
      </c>
    </row>
    <row r="52" spans="1:6" ht="72">
      <c r="A52" s="1">
        <v>51</v>
      </c>
      <c r="B52" t="s">
        <v>301</v>
      </c>
      <c r="C52" s="30">
        <v>776</v>
      </c>
      <c r="D52" s="29" t="s">
        <v>302</v>
      </c>
      <c r="E52" s="29" t="s">
        <v>300</v>
      </c>
      <c r="F52" s="70">
        <v>18000000</v>
      </c>
    </row>
    <row r="53" spans="1:6" ht="72">
      <c r="A53" s="1">
        <v>52</v>
      </c>
      <c r="B53" t="s">
        <v>303</v>
      </c>
      <c r="C53" s="30">
        <v>776</v>
      </c>
      <c r="D53" s="29" t="s">
        <v>304</v>
      </c>
      <c r="E53" s="29" t="s">
        <v>300</v>
      </c>
      <c r="F53" s="70">
        <v>3000000</v>
      </c>
    </row>
    <row r="54" spans="1:6" ht="72">
      <c r="A54" s="1">
        <v>53</v>
      </c>
      <c r="B54" t="s">
        <v>305</v>
      </c>
      <c r="C54" s="30">
        <v>776</v>
      </c>
      <c r="D54" s="29" t="s">
        <v>306</v>
      </c>
      <c r="E54" s="29" t="s">
        <v>300</v>
      </c>
      <c r="F54" s="70">
        <v>1500000</v>
      </c>
    </row>
    <row r="55" spans="1:6" ht="72">
      <c r="A55" s="1">
        <v>54</v>
      </c>
      <c r="B55" t="s">
        <v>307</v>
      </c>
      <c r="C55" s="30">
        <v>776</v>
      </c>
      <c r="D55" s="29" t="s">
        <v>308</v>
      </c>
      <c r="E55" s="29" t="s">
        <v>300</v>
      </c>
      <c r="F55" s="70">
        <v>10500000</v>
      </c>
    </row>
    <row r="56" spans="1:6" ht="72">
      <c r="A56" s="1">
        <v>55</v>
      </c>
      <c r="B56" t="s">
        <v>309</v>
      </c>
      <c r="C56" s="30">
        <v>776</v>
      </c>
      <c r="D56" s="29" t="s">
        <v>310</v>
      </c>
      <c r="E56" s="29" t="s">
        <v>300</v>
      </c>
      <c r="F56" s="70">
        <v>18000000</v>
      </c>
    </row>
    <row r="57" spans="1:6" ht="72">
      <c r="A57" s="1">
        <v>56</v>
      </c>
      <c r="B57" t="s">
        <v>311</v>
      </c>
      <c r="C57" s="30">
        <v>776</v>
      </c>
      <c r="D57" s="29" t="s">
        <v>312</v>
      </c>
      <c r="E57" s="29" t="s">
        <v>300</v>
      </c>
      <c r="F57" s="70">
        <v>18000000</v>
      </c>
    </row>
    <row r="58" spans="1:6" ht="72">
      <c r="A58" s="1">
        <v>57</v>
      </c>
      <c r="B58" t="s">
        <v>313</v>
      </c>
      <c r="C58" s="30">
        <v>776</v>
      </c>
      <c r="D58" s="29" t="s">
        <v>314</v>
      </c>
      <c r="E58" s="29" t="s">
        <v>300</v>
      </c>
      <c r="F58" s="70">
        <v>18000000</v>
      </c>
    </row>
    <row r="59" spans="1:6" ht="72">
      <c r="A59" s="1">
        <v>58</v>
      </c>
      <c r="B59" t="s">
        <v>315</v>
      </c>
      <c r="C59" s="30">
        <v>776</v>
      </c>
      <c r="D59" s="29" t="s">
        <v>316</v>
      </c>
      <c r="E59" s="29" t="s">
        <v>317</v>
      </c>
      <c r="F59" s="70">
        <v>9276400</v>
      </c>
    </row>
    <row r="60" spans="1:7" ht="15.75">
      <c r="A60" s="1">
        <v>59</v>
      </c>
      <c r="B60" t="s">
        <v>318</v>
      </c>
      <c r="C60" s="77" t="s">
        <v>115</v>
      </c>
      <c r="D60" s="77"/>
      <c r="E60" s="77"/>
      <c r="F60" s="31">
        <f>SUM(F15:F59)</f>
        <v>4222657068.4</v>
      </c>
      <c r="G60" s="34"/>
    </row>
    <row r="61" spans="1:7" ht="15.75">
      <c r="A61" s="1">
        <v>60</v>
      </c>
      <c r="B61" t="s">
        <v>319</v>
      </c>
      <c r="C61" s="77" t="s">
        <v>116</v>
      </c>
      <c r="D61" s="77"/>
      <c r="E61" s="77"/>
      <c r="F61" s="31">
        <f>+F60+F14</f>
        <v>5182657068.4</v>
      </c>
      <c r="G61" s="71"/>
    </row>
    <row r="62" spans="1:6" ht="15.75">
      <c r="A62" s="1">
        <v>61</v>
      </c>
      <c r="B62" t="s">
        <v>320</v>
      </c>
      <c r="C62" s="77" t="s">
        <v>117</v>
      </c>
      <c r="D62" s="77"/>
      <c r="E62" s="77"/>
      <c r="F62" s="72" t="s">
        <v>321</v>
      </c>
    </row>
  </sheetData>
  <sheetProtection/>
  <mergeCells count="7">
    <mergeCell ref="C62:E62"/>
    <mergeCell ref="D1:H1"/>
    <mergeCell ref="D2:H2"/>
    <mergeCell ref="B8:F8"/>
    <mergeCell ref="C14:E14"/>
    <mergeCell ref="C60:E60"/>
    <mergeCell ref="C61:E61"/>
  </mergeCells>
  <dataValidations count="2">
    <dataValidation type="decimal" allowBlank="1" showInputMessage="1" showErrorMessage="1" promptTitle="Escriba un número en esta casilla" errorTitle="Entrada no válida" error="Por favor escriba un número" sqref="F21:F59">
      <formula1>-1.7976931348623157E+308</formula1>
      <formula2>1.7976931348623157E+308</formula2>
    </dataValidation>
    <dataValidation type="textLength" allowBlank="1" showInputMessage="1" showErrorMessage="1" promptTitle="Cualquier contenido" error="Escriba un texto " sqref="C11:C13">
      <formula1>0</formula1>
      <formula2>3500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Pedraza Aldana</dc:creator>
  <cp:keywords/>
  <dc:description/>
  <cp:lastModifiedBy>CLAUDIA  PEDRAZA ALDANA</cp:lastModifiedBy>
  <cp:lastPrinted>2015-07-23T19:58:44Z</cp:lastPrinted>
  <dcterms:created xsi:type="dcterms:W3CDTF">2013-07-29T15:35:03Z</dcterms:created>
  <dcterms:modified xsi:type="dcterms:W3CDTF">2016-02-10T17:17:24Z</dcterms:modified>
  <cp:category/>
  <cp:version/>
  <cp:contentType/>
  <cp:contentStatus/>
</cp:coreProperties>
</file>